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2\Протокола 2022г\"/>
    </mc:Choice>
  </mc:AlternateContent>
  <bookViews>
    <workbookView xWindow="0" yWindow="0" windowWidth="20490" windowHeight="7620"/>
  </bookViews>
  <sheets>
    <sheet name="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_xlnm._FilterDatabase" localSheetId="0" hidden="1">МИ!$A$5:$P$5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МИ!$A$1:$L$37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L15" i="1" l="1"/>
  <c r="L28" i="1" s="1"/>
  <c r="I28" i="1"/>
  <c r="I7" i="1"/>
  <c r="G28" i="1" l="1"/>
  <c r="F21" i="1"/>
  <c r="G21" i="1" s="1"/>
  <c r="E21" i="1"/>
  <c r="F20" i="1"/>
  <c r="G20" i="1" s="1"/>
  <c r="E20" i="1"/>
  <c r="F19" i="1"/>
  <c r="G19" i="1" s="1"/>
  <c r="E19" i="1"/>
  <c r="G18" i="1"/>
  <c r="F18" i="1"/>
  <c r="G12" i="1"/>
  <c r="F11" i="1"/>
  <c r="G11" i="1" s="1"/>
  <c r="E11" i="1"/>
  <c r="E26" i="1" l="1"/>
  <c r="E25" i="1"/>
  <c r="E24" i="1"/>
  <c r="E14" i="1"/>
  <c r="E22" i="1" l="1"/>
  <c r="G23" i="1" l="1"/>
  <c r="G24" i="1"/>
  <c r="G25" i="1"/>
  <c r="G26" i="1"/>
  <c r="G27" i="1"/>
  <c r="E15" i="1" l="1"/>
  <c r="G22" i="1" l="1"/>
  <c r="G15" i="1" l="1"/>
  <c r="G14" i="1"/>
  <c r="G7" i="1"/>
  <c r="G13" i="1"/>
  <c r="G16" i="1"/>
  <c r="G17" i="1"/>
</calcChain>
</file>

<file path=xl/sharedStrings.xml><?xml version="1.0" encoding="utf-8"?>
<sst xmlns="http://schemas.openxmlformats.org/spreadsheetml/2006/main" count="89" uniqueCount="51">
  <si>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</si>
  <si>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</si>
  <si>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</si>
  <si>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</si>
  <si>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</si>
  <si>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</si>
  <si>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</si>
  <si>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</si>
  <si>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ИТОГО: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</si>
  <si>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</si>
  <si>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</si>
  <si>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                                                                                                                                         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                                                                                                                      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</si>
  <si>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</si>
  <si>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 xml:space="preserve">Лезвие хирургическое, съемное, одноразовое №22 </t>
  </si>
  <si>
    <t>Лезвие хирургическое, съемное, одноразовое №23</t>
  </si>
  <si>
    <t>Скальпель, одноразовый, стерильный №18</t>
  </si>
  <si>
    <t>Скальпель, одноразовый, стерильный №15</t>
  </si>
  <si>
    <t>метр</t>
  </si>
  <si>
    <t>Марля медицинская отбеленная 30гр/м, в рулоне 1000 метр</t>
  </si>
  <si>
    <t>канистра</t>
  </si>
  <si>
    <t>Гель медицинский для ультразвуковой диагностики, средней вязкости, канистра по 5 кг</t>
  </si>
  <si>
    <t>штука</t>
  </si>
  <si>
    <t>Шприц  инъекционный трехкомпонентный стерильный однократного применения  объемом 10 мл, с иглой 21G</t>
  </si>
  <si>
    <t>Шприц  инъекционный трехкомпонентный стерильный однократного применения  объемом 5 мл, с иглой 21G</t>
  </si>
  <si>
    <t>Шприц  инъекционный трехкомпонентный стерильный однократного применения  объемом 20 мл, с иглой 21G</t>
  </si>
  <si>
    <t>Шприц  инъекционный трехкомпонентный стерильный однократного применения  объемом 3 мл, с иглой 21G</t>
  </si>
  <si>
    <t>Шприц  инъекционный трехкомпонентный стерильный однократного применения  объемом 2 мл, с иглой 21G</t>
  </si>
  <si>
    <t>Шприц  тип Жанэ   50 мл одноразовый с наконечникам для катетерной насадки</t>
  </si>
  <si>
    <t>Дренажная трубка размеры 2,0х2,5 силиконовая №25 метров в упаковке</t>
  </si>
  <si>
    <t>Дренажная трубка размеры 8,0х11 силиконовая №25 метров в упаковке</t>
  </si>
  <si>
    <t>Изогнутые иглы Губера предназначены для инфузии 20G - 0,9мм/рабочая длина 20 мм</t>
  </si>
  <si>
    <t>Изогнутые иглы Губера предназначены для инфузии 20G. Диаметр иглы Губера 0,9 мм 20G, полезная длина 20 мм.</t>
  </si>
  <si>
    <t>Игла спинальная 26G*90 мм с интродьюсером 22G*38 мм</t>
  </si>
  <si>
    <t>Катетер внутривенный Бабочка, размер 21G</t>
  </si>
  <si>
    <t>Трахеостомическая трубка с манжетой низкого давленния, силиконизированная S6,5</t>
  </si>
  <si>
    <t>Трубка эндотрахеальная 6,5 мм, одноразовая, стерильная</t>
  </si>
  <si>
    <t>Трубка эндотрахеальная  7,0 мм, одноразовая, стерильная</t>
  </si>
  <si>
    <t>Трубка эндотрахеальная  8,0 мм, одноразовая, стерильная</t>
  </si>
  <si>
    <t>ТОО "ЕВРОАЗИЯФАРМ"</t>
  </si>
  <si>
    <t>к протоколу 14 от 09.02.2022г.</t>
  </si>
  <si>
    <t>Руководитель ОГЗ и ЮС</t>
  </si>
  <si>
    <t>Иманғали Д.Қ.</t>
  </si>
  <si>
    <t xml:space="preserve">Специалист по государственным закупкам </t>
  </si>
  <si>
    <t>Корженко О.О.</t>
  </si>
  <si>
    <t>Юрисконсульт</t>
  </si>
  <si>
    <t>Пан А.Б.</t>
  </si>
  <si>
    <t>ТОО "АЛЬЯНС-ФАРМ" Цена</t>
  </si>
  <si>
    <t>ТОО "АЛЬЯНС-ФАРМ" Сумма</t>
  </si>
  <si>
    <t>ТОО "МЕДИЦИНСКИЙ ЦЕНТР "ЛЕКАРЬ" Цена</t>
  </si>
  <si>
    <t>ТОО "МЕДИЦИНСКИЙ ЦЕНТР "ЛЕКАРЬ" Сумма</t>
  </si>
  <si>
    <t>не соответствует п.97 Правил № 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</si>
</sst>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7" fillId="0" borderId="0" xfId="1" applyFont="1"/>
    <xf numFmtId="0" fontId="7" fillId="0" borderId="0" xfId="1" applyFont="1" applyFill="1"/>
    <xf numFmtId="0" fontId="6" fillId="0" borderId="0" xfId="0" applyFont="1" applyFill="1"/>
    <xf numFmtId="0" fontId="7" fillId="0" borderId="0" xfId="1" applyFont="1" applyAlignment="1">
      <alignment horizontal="right"/>
    </xf>
    <xf numFmtId="0" fontId="6" fillId="0" borderId="0" xfId="0" applyFont="1" applyFill="1" applyBorder="1" applyAlignment="1">
      <alignment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/>
    <xf numFmtId="3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43" fontId="8" fillId="0" borderId="2" xfId="22" applyFont="1" applyBorder="1" applyAlignment="1">
      <alignment horizontal="right" vertical="center" wrapText="1"/>
    </xf>
    <xf numFmtId="43" fontId="8" fillId="0" borderId="2" xfId="1" applyNumberFormat="1" applyFont="1" applyBorder="1" applyAlignment="1">
      <alignment horizontal="right" vertical="center" wrapText="1"/>
    </xf>
    <xf numFmtId="0" fontId="12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43" fontId="9" fillId="0" borderId="2" xfId="22" applyFont="1" applyBorder="1" applyAlignment="1">
      <alignment horizontal="right" vertical="center" wrapText="1"/>
    </xf>
    <xf numFmtId="43" fontId="9" fillId="0" borderId="2" xfId="1" applyNumberFormat="1" applyFont="1" applyBorder="1" applyAlignment="1">
      <alignment horizontal="right" vertical="center" wrapText="1"/>
    </xf>
    <xf numFmtId="0" fontId="6" fillId="0" borderId="0" xfId="1" applyFont="1" applyFill="1"/>
    <xf numFmtId="0" fontId="9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/>
    </xf>
    <xf numFmtId="0" fontId="9" fillId="0" borderId="2" xfId="23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9" fillId="2" borderId="2" xfId="23" applyFont="1" applyFill="1" applyBorder="1" applyAlignment="1">
      <alignment horizontal="left" vertical="center" wrapText="1"/>
    </xf>
    <xf numFmtId="0" fontId="8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top"/>
    </xf>
    <xf numFmtId="0" fontId="9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/>
    </xf>
    <xf numFmtId="43" fontId="9" fillId="2" borderId="5" xfId="22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vertical="center"/>
    </xf>
    <xf numFmtId="43" fontId="9" fillId="2" borderId="2" xfId="22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left" vertical="top" wrapText="1"/>
    </xf>
    <xf numFmtId="0" fontId="9" fillId="0" borderId="2" xfId="5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7" fillId="0" borderId="2" xfId="1" applyFont="1" applyFill="1" applyBorder="1"/>
    <xf numFmtId="0" fontId="13" fillId="0" borderId="2" xfId="1" applyFont="1" applyBorder="1" applyAlignment="1">
      <alignment horizontal="center" vertical="center" wrapText="1"/>
    </xf>
    <xf numFmtId="0" fontId="6" fillId="0" borderId="0" xfId="0" applyFont="1" applyFill="1" applyBorder="1" applyAlignment="1"/>
    <xf numFmtId="43" fontId="6" fillId="0" borderId="2" xfId="22" applyFont="1" applyFill="1" applyBorder="1" applyAlignment="1">
      <alignment horizontal="right" vertical="center" wrapText="1"/>
    </xf>
    <xf numFmtId="43" fontId="7" fillId="0" borderId="2" xfId="22" applyFont="1" applyFill="1" applyBorder="1" applyAlignment="1">
      <alignment horizontal="right" vertical="center" wrapText="1"/>
    </xf>
    <xf numFmtId="43" fontId="7" fillId="0" borderId="2" xfId="22" applyFont="1" applyBorder="1" applyAlignment="1">
      <alignment horizontal="right" vertical="center" wrapText="1"/>
    </xf>
    <xf numFmtId="43" fontId="6" fillId="3" borderId="2" xfId="22" applyFont="1" applyFill="1" applyBorder="1" applyAlignment="1">
      <alignment horizontal="right" vertical="center" wrapText="1"/>
    </xf>
    <xf numFmtId="43" fontId="13" fillId="0" borderId="2" xfId="22" applyFont="1" applyBorder="1" applyAlignment="1">
      <alignment horizontal="right" vertical="top" wrapText="1"/>
    </xf>
    <xf numFmtId="4" fontId="10" fillId="0" borderId="2" xfId="1" applyNumberFormat="1" applyFont="1" applyBorder="1" applyAlignment="1">
      <alignment horizontal="right" vertical="top"/>
    </xf>
    <xf numFmtId="0" fontId="10" fillId="0" borderId="1" xfId="1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43" fontId="9" fillId="0" borderId="2" xfId="22" applyFont="1" applyFill="1" applyBorder="1" applyAlignment="1">
      <alignment horizontal="center" vertical="top" wrapText="1"/>
    </xf>
    <xf numFmtId="43" fontId="7" fillId="3" borderId="2" xfId="22" applyFont="1" applyFill="1" applyBorder="1" applyAlignment="1">
      <alignment horizontal="right" vertical="center" wrapText="1"/>
    </xf>
  </cellXfs>
  <cellStyles count="24"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Обычный_таргентные 2016" xfId="23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zoomScale="80" zoomScaleSheetLayoutView="80" workbookViewId="0">
      <selection activeCell="I18" sqref="I18"/>
    </sheetView>
  </sheetViews>
  <sheetFormatPr defaultColWidth="8.85546875" defaultRowHeight="15.75" x14ac:dyDescent="0.25"/>
  <cols>
    <col min="1" max="1" width="8.85546875" style="1"/>
    <col min="2" max="2" width="61.140625" style="1" customWidth="1"/>
    <col min="3" max="3" width="61" style="1" customWidth="1"/>
    <col min="4" max="4" width="13.28515625" style="6" customWidth="1"/>
    <col min="5" max="5" width="15.42578125" style="6" customWidth="1"/>
    <col min="6" max="6" width="15.28515625" style="7" customWidth="1"/>
    <col min="7" max="7" width="21.28515625" style="4" customWidth="1"/>
    <col min="8" max="12" width="23.42578125" style="1" customWidth="1"/>
    <col min="13" max="16384" width="8.85546875" style="1"/>
  </cols>
  <sheetData>
    <row r="1" spans="1:12" x14ac:dyDescent="0.25">
      <c r="A1" s="26"/>
      <c r="B1" s="26"/>
      <c r="C1" s="26"/>
      <c r="D1" s="27"/>
      <c r="E1" s="27" t="s">
        <v>0</v>
      </c>
      <c r="F1" s="28"/>
      <c r="G1" s="29"/>
    </row>
    <row r="2" spans="1:12" x14ac:dyDescent="0.25">
      <c r="A2" s="26"/>
      <c r="B2" s="26"/>
      <c r="C2" s="26"/>
      <c r="D2" s="27"/>
      <c r="E2" s="30" t="s">
        <v>39</v>
      </c>
      <c r="F2" s="28"/>
      <c r="G2" s="29"/>
    </row>
    <row r="3" spans="1:12" x14ac:dyDescent="0.25">
      <c r="A3" s="26"/>
      <c r="B3" s="31"/>
      <c r="C3" s="26"/>
      <c r="D3" s="27"/>
      <c r="E3" s="27"/>
      <c r="F3" s="28"/>
      <c r="G3" s="29"/>
    </row>
    <row r="4" spans="1:12" ht="15.75" customHeight="1" x14ac:dyDescent="0.25">
      <c r="A4" s="50" t="s">
        <v>1</v>
      </c>
      <c r="B4" s="50"/>
      <c r="C4" s="50"/>
      <c r="D4" s="50"/>
      <c r="E4" s="50"/>
      <c r="F4" s="50"/>
      <c r="G4" s="50"/>
    </row>
    <row r="5" spans="1:12" ht="64.5" customHeight="1" x14ac:dyDescent="0.25">
      <c r="A5" s="8" t="s">
        <v>2</v>
      </c>
      <c r="B5" s="8" t="s">
        <v>3</v>
      </c>
      <c r="C5" s="8" t="s">
        <v>10</v>
      </c>
      <c r="D5" s="8" t="s">
        <v>4</v>
      </c>
      <c r="E5" s="8" t="s">
        <v>5</v>
      </c>
      <c r="F5" s="8" t="s">
        <v>6</v>
      </c>
      <c r="G5" s="8" t="s">
        <v>7</v>
      </c>
      <c r="H5" s="42" t="s">
        <v>46</v>
      </c>
      <c r="I5" s="42" t="s">
        <v>47</v>
      </c>
      <c r="J5" s="42" t="s">
        <v>38</v>
      </c>
      <c r="K5" s="42" t="s">
        <v>48</v>
      </c>
      <c r="L5" s="42" t="s">
        <v>49</v>
      </c>
    </row>
    <row r="6" spans="1:12" s="2" customFormat="1" ht="15.75" customHeight="1" x14ac:dyDescent="0.25">
      <c r="A6" s="53" t="s">
        <v>12</v>
      </c>
      <c r="B6" s="54"/>
      <c r="C6" s="54"/>
      <c r="D6" s="54"/>
      <c r="E6" s="54"/>
      <c r="F6" s="54"/>
      <c r="G6" s="55"/>
      <c r="H6" s="41"/>
      <c r="I6" s="41"/>
      <c r="J6" s="41"/>
      <c r="K6" s="41"/>
      <c r="L6" s="41"/>
    </row>
    <row r="7" spans="1:12" s="20" customFormat="1" ht="27.75" customHeight="1" x14ac:dyDescent="0.25">
      <c r="A7" s="16">
        <v>1</v>
      </c>
      <c r="B7" s="21" t="s">
        <v>20</v>
      </c>
      <c r="C7" s="21" t="s">
        <v>20</v>
      </c>
      <c r="D7" s="17" t="s">
        <v>19</v>
      </c>
      <c r="E7" s="17">
        <v>13</v>
      </c>
      <c r="F7" s="18">
        <v>3800</v>
      </c>
      <c r="G7" s="19">
        <f t="shared" ref="G7:G27" si="0">E7*F7</f>
        <v>49400</v>
      </c>
      <c r="H7" s="47">
        <v>3500</v>
      </c>
      <c r="I7" s="47">
        <f>H7*E7</f>
        <v>45500</v>
      </c>
      <c r="J7" s="44"/>
      <c r="K7" s="44"/>
      <c r="L7" s="44"/>
    </row>
    <row r="8" spans="1:12" s="20" customFormat="1" ht="27.75" customHeight="1" x14ac:dyDescent="0.25">
      <c r="A8" s="16">
        <v>2</v>
      </c>
      <c r="B8" s="21" t="s">
        <v>28</v>
      </c>
      <c r="C8" s="21" t="s">
        <v>28</v>
      </c>
      <c r="D8" s="17" t="s">
        <v>17</v>
      </c>
      <c r="E8" s="17">
        <v>25</v>
      </c>
      <c r="F8" s="18">
        <v>958.72</v>
      </c>
      <c r="G8" s="19">
        <v>23968</v>
      </c>
      <c r="H8" s="44"/>
      <c r="I8" s="44"/>
      <c r="J8" s="44"/>
      <c r="K8" s="44"/>
      <c r="L8" s="44"/>
    </row>
    <row r="9" spans="1:12" s="20" customFormat="1" ht="27.75" customHeight="1" x14ac:dyDescent="0.25">
      <c r="A9" s="16">
        <v>3</v>
      </c>
      <c r="B9" s="21" t="s">
        <v>29</v>
      </c>
      <c r="C9" s="21" t="s">
        <v>29</v>
      </c>
      <c r="D9" s="17" t="s">
        <v>17</v>
      </c>
      <c r="E9" s="17">
        <v>400</v>
      </c>
      <c r="F9" s="18">
        <v>958.72</v>
      </c>
      <c r="G9" s="19">
        <v>383488</v>
      </c>
      <c r="H9" s="44"/>
      <c r="I9" s="44"/>
      <c r="J9" s="44"/>
      <c r="K9" s="44"/>
      <c r="L9" s="44"/>
    </row>
    <row r="10" spans="1:12" s="20" customFormat="1" ht="27.75" customHeight="1" x14ac:dyDescent="0.25">
      <c r="A10" s="16">
        <v>4</v>
      </c>
      <c r="B10" s="21" t="s">
        <v>30</v>
      </c>
      <c r="C10" s="21" t="s">
        <v>31</v>
      </c>
      <c r="D10" s="17" t="s">
        <v>21</v>
      </c>
      <c r="E10" s="17">
        <v>180</v>
      </c>
      <c r="F10" s="18">
        <v>2396.8000000000002</v>
      </c>
      <c r="G10" s="19">
        <v>431424.00000000006</v>
      </c>
      <c r="H10" s="44"/>
      <c r="I10" s="44"/>
      <c r="J10" s="44"/>
      <c r="K10" s="44"/>
      <c r="L10" s="44"/>
    </row>
    <row r="11" spans="1:12" s="20" customFormat="1" ht="18" customHeight="1" x14ac:dyDescent="0.25">
      <c r="A11" s="16">
        <v>5</v>
      </c>
      <c r="B11" s="32" t="s">
        <v>32</v>
      </c>
      <c r="C11" s="32" t="s">
        <v>32</v>
      </c>
      <c r="D11" s="33" t="s">
        <v>21</v>
      </c>
      <c r="E11" s="33">
        <f>200+20</f>
        <v>220</v>
      </c>
      <c r="F11" s="34">
        <f>600*1.07</f>
        <v>642</v>
      </c>
      <c r="G11" s="35">
        <f>F11*E11</f>
        <v>141240</v>
      </c>
      <c r="H11" s="44"/>
      <c r="I11" s="44"/>
      <c r="J11" s="44"/>
      <c r="K11" s="44"/>
      <c r="L11" s="44"/>
    </row>
    <row r="12" spans="1:12" s="20" customFormat="1" ht="17.25" customHeight="1" x14ac:dyDescent="0.25">
      <c r="A12" s="16">
        <v>6</v>
      </c>
      <c r="B12" s="32" t="s">
        <v>33</v>
      </c>
      <c r="C12" s="32" t="s">
        <v>33</v>
      </c>
      <c r="D12" s="33" t="s">
        <v>21</v>
      </c>
      <c r="E12" s="33">
        <v>700</v>
      </c>
      <c r="F12" s="36">
        <v>17</v>
      </c>
      <c r="G12" s="35">
        <f t="shared" ref="G12" si="1">F12*E12</f>
        <v>11900</v>
      </c>
      <c r="H12" s="44"/>
      <c r="I12" s="44"/>
      <c r="J12" s="44"/>
      <c r="K12" s="44"/>
      <c r="L12" s="44"/>
    </row>
    <row r="13" spans="1:12" s="2" customFormat="1" ht="15.75" customHeight="1" x14ac:dyDescent="0.25">
      <c r="A13" s="16">
        <v>7</v>
      </c>
      <c r="B13" s="22" t="s">
        <v>13</v>
      </c>
      <c r="C13" s="22" t="s">
        <v>13</v>
      </c>
      <c r="D13" s="13" t="s">
        <v>21</v>
      </c>
      <c r="E13" s="13">
        <v>700</v>
      </c>
      <c r="F13" s="14">
        <v>79</v>
      </c>
      <c r="G13" s="15">
        <f t="shared" si="0"/>
        <v>55300</v>
      </c>
      <c r="H13" s="45"/>
      <c r="I13" s="45"/>
      <c r="J13" s="45"/>
      <c r="K13" s="45"/>
      <c r="L13" s="45"/>
    </row>
    <row r="14" spans="1:12" s="2" customFormat="1" ht="15.75" customHeight="1" x14ac:dyDescent="0.25">
      <c r="A14" s="16">
        <v>8</v>
      </c>
      <c r="B14" s="22" t="s">
        <v>14</v>
      </c>
      <c r="C14" s="22" t="s">
        <v>14</v>
      </c>
      <c r="D14" s="37" t="s">
        <v>21</v>
      </c>
      <c r="E14" s="13">
        <f>300+30</f>
        <v>330</v>
      </c>
      <c r="F14" s="14">
        <v>79</v>
      </c>
      <c r="G14" s="15">
        <f t="shared" si="0"/>
        <v>26070</v>
      </c>
      <c r="H14" s="45"/>
      <c r="I14" s="45"/>
      <c r="J14" s="45"/>
      <c r="K14" s="45"/>
      <c r="L14" s="45"/>
    </row>
    <row r="15" spans="1:12" s="2" customFormat="1" ht="30" customHeight="1" x14ac:dyDescent="0.25">
      <c r="A15" s="16">
        <v>9</v>
      </c>
      <c r="B15" s="22" t="s">
        <v>18</v>
      </c>
      <c r="C15" s="22" t="s">
        <v>18</v>
      </c>
      <c r="D15" s="13" t="s">
        <v>17</v>
      </c>
      <c r="E15" s="17">
        <f>58600+6000</f>
        <v>64600</v>
      </c>
      <c r="F15" s="18">
        <v>72.23</v>
      </c>
      <c r="G15" s="15">
        <f t="shared" si="0"/>
        <v>4666058</v>
      </c>
      <c r="H15" s="45"/>
      <c r="I15" s="45"/>
      <c r="J15" s="56" t="s">
        <v>50</v>
      </c>
      <c r="K15" s="57">
        <v>72.2</v>
      </c>
      <c r="L15" s="57">
        <f>K15*E15</f>
        <v>4664120</v>
      </c>
    </row>
    <row r="16" spans="1:12" s="2" customFormat="1" ht="15.75" customHeight="1" x14ac:dyDescent="0.25">
      <c r="A16" s="16">
        <v>10</v>
      </c>
      <c r="B16" s="23" t="s">
        <v>15</v>
      </c>
      <c r="C16" s="23" t="s">
        <v>15</v>
      </c>
      <c r="D16" s="37" t="s">
        <v>21</v>
      </c>
      <c r="E16" s="17">
        <v>600</v>
      </c>
      <c r="F16" s="18">
        <v>85</v>
      </c>
      <c r="G16" s="15">
        <f t="shared" si="0"/>
        <v>51000</v>
      </c>
      <c r="H16" s="45"/>
      <c r="I16" s="45"/>
      <c r="J16" s="45"/>
      <c r="K16" s="45"/>
      <c r="L16" s="45"/>
    </row>
    <row r="17" spans="1:16" s="2" customFormat="1" ht="15.75" customHeight="1" x14ac:dyDescent="0.25">
      <c r="A17" s="16">
        <v>11</v>
      </c>
      <c r="B17" s="23" t="s">
        <v>16</v>
      </c>
      <c r="C17" s="23" t="s">
        <v>16</v>
      </c>
      <c r="D17" s="37" t="s">
        <v>21</v>
      </c>
      <c r="E17" s="17">
        <v>220</v>
      </c>
      <c r="F17" s="18">
        <v>85</v>
      </c>
      <c r="G17" s="15">
        <f t="shared" si="0"/>
        <v>18700</v>
      </c>
      <c r="H17" s="45"/>
      <c r="I17" s="45"/>
      <c r="J17" s="45"/>
      <c r="K17" s="45"/>
      <c r="L17" s="45"/>
    </row>
    <row r="18" spans="1:16" s="2" customFormat="1" ht="31.5" customHeight="1" x14ac:dyDescent="0.25">
      <c r="A18" s="16">
        <v>12</v>
      </c>
      <c r="B18" s="32" t="s">
        <v>34</v>
      </c>
      <c r="C18" s="32" t="s">
        <v>34</v>
      </c>
      <c r="D18" s="33" t="s">
        <v>21</v>
      </c>
      <c r="E18" s="33">
        <v>10</v>
      </c>
      <c r="F18" s="36">
        <f>1700*1.07</f>
        <v>1819</v>
      </c>
      <c r="G18" s="35">
        <f t="shared" ref="G18:G21" si="2">F18*E18</f>
        <v>18190</v>
      </c>
      <c r="H18" s="45"/>
      <c r="I18" s="45"/>
      <c r="J18" s="45"/>
      <c r="K18" s="45"/>
      <c r="L18" s="45"/>
    </row>
    <row r="19" spans="1:16" s="2" customFormat="1" ht="16.5" customHeight="1" x14ac:dyDescent="0.25">
      <c r="A19" s="16">
        <v>13</v>
      </c>
      <c r="B19" s="32" t="s">
        <v>35</v>
      </c>
      <c r="C19" s="32" t="s">
        <v>35</v>
      </c>
      <c r="D19" s="33" t="s">
        <v>21</v>
      </c>
      <c r="E19" s="33">
        <f>140+10</f>
        <v>150</v>
      </c>
      <c r="F19" s="36">
        <f>256*1.07</f>
        <v>273.92</v>
      </c>
      <c r="G19" s="35">
        <f t="shared" si="2"/>
        <v>41088</v>
      </c>
      <c r="H19" s="45"/>
      <c r="I19" s="45"/>
      <c r="J19" s="45"/>
      <c r="K19" s="45"/>
      <c r="L19" s="45"/>
    </row>
    <row r="20" spans="1:16" s="2" customFormat="1" ht="15.75" customHeight="1" x14ac:dyDescent="0.25">
      <c r="A20" s="16">
        <v>14</v>
      </c>
      <c r="B20" s="32" t="s">
        <v>36</v>
      </c>
      <c r="C20" s="32" t="s">
        <v>36</v>
      </c>
      <c r="D20" s="33" t="s">
        <v>21</v>
      </c>
      <c r="E20" s="33">
        <f>500+20</f>
        <v>520</v>
      </c>
      <c r="F20" s="36">
        <f t="shared" ref="F20:F21" si="3">256*1.07</f>
        <v>273.92</v>
      </c>
      <c r="G20" s="35">
        <f t="shared" si="2"/>
        <v>142438.39999999999</v>
      </c>
      <c r="H20" s="45"/>
      <c r="I20" s="45"/>
      <c r="J20" s="45"/>
      <c r="K20" s="45"/>
      <c r="L20" s="45"/>
    </row>
    <row r="21" spans="1:16" s="2" customFormat="1" ht="15.75" customHeight="1" x14ac:dyDescent="0.25">
      <c r="A21" s="16">
        <v>15</v>
      </c>
      <c r="B21" s="38" t="s">
        <v>37</v>
      </c>
      <c r="C21" s="38" t="s">
        <v>37</v>
      </c>
      <c r="D21" s="39" t="s">
        <v>21</v>
      </c>
      <c r="E21" s="40">
        <f>260+20</f>
        <v>280</v>
      </c>
      <c r="F21" s="36">
        <f t="shared" si="3"/>
        <v>273.92</v>
      </c>
      <c r="G21" s="35">
        <f t="shared" si="2"/>
        <v>76697.600000000006</v>
      </c>
      <c r="H21" s="45"/>
      <c r="I21" s="45"/>
      <c r="J21" s="45"/>
      <c r="K21" s="45"/>
      <c r="L21" s="45"/>
    </row>
    <row r="22" spans="1:16" s="2" customFormat="1" ht="29.25" customHeight="1" x14ac:dyDescent="0.25">
      <c r="A22" s="16">
        <v>16</v>
      </c>
      <c r="B22" s="23" t="s">
        <v>26</v>
      </c>
      <c r="C22" s="23" t="s">
        <v>26</v>
      </c>
      <c r="D22" s="37" t="s">
        <v>21</v>
      </c>
      <c r="E22" s="17">
        <f>19200+500</f>
        <v>19700</v>
      </c>
      <c r="F22" s="18">
        <v>8.2200000000000006</v>
      </c>
      <c r="G22" s="15">
        <f t="shared" si="0"/>
        <v>161934</v>
      </c>
      <c r="H22" s="45"/>
      <c r="I22" s="45"/>
      <c r="J22" s="45"/>
      <c r="K22" s="45"/>
      <c r="L22" s="45"/>
    </row>
    <row r="23" spans="1:16" s="2" customFormat="1" ht="27.75" customHeight="1" x14ac:dyDescent="0.25">
      <c r="A23" s="16">
        <v>17</v>
      </c>
      <c r="B23" s="23" t="s">
        <v>25</v>
      </c>
      <c r="C23" s="23" t="s">
        <v>25</v>
      </c>
      <c r="D23" s="37" t="s">
        <v>21</v>
      </c>
      <c r="E23" s="17">
        <v>12100</v>
      </c>
      <c r="F23" s="18">
        <v>16.5</v>
      </c>
      <c r="G23" s="15">
        <f t="shared" si="0"/>
        <v>199650</v>
      </c>
      <c r="H23" s="45"/>
      <c r="I23" s="45"/>
      <c r="J23" s="45"/>
      <c r="K23" s="45"/>
      <c r="L23" s="45"/>
    </row>
    <row r="24" spans="1:16" s="2" customFormat="1" ht="30.75" customHeight="1" x14ac:dyDescent="0.25">
      <c r="A24" s="16">
        <v>18</v>
      </c>
      <c r="B24" s="23" t="s">
        <v>23</v>
      </c>
      <c r="C24" s="23" t="s">
        <v>23</v>
      </c>
      <c r="D24" s="37" t="s">
        <v>21</v>
      </c>
      <c r="E24" s="17">
        <f>62800+4200</f>
        <v>67000</v>
      </c>
      <c r="F24" s="18">
        <v>9.25</v>
      </c>
      <c r="G24" s="15">
        <f t="shared" si="0"/>
        <v>619750</v>
      </c>
      <c r="H24" s="45"/>
      <c r="I24" s="45"/>
      <c r="J24" s="45"/>
      <c r="K24" s="45"/>
      <c r="L24" s="45"/>
    </row>
    <row r="25" spans="1:16" s="2" customFormat="1" ht="30.75" customHeight="1" x14ac:dyDescent="0.25">
      <c r="A25" s="16">
        <v>19</v>
      </c>
      <c r="B25" s="25" t="s">
        <v>22</v>
      </c>
      <c r="C25" s="25" t="s">
        <v>22</v>
      </c>
      <c r="D25" s="37" t="s">
        <v>21</v>
      </c>
      <c r="E25" s="13">
        <f>47500+4000</f>
        <v>51500</v>
      </c>
      <c r="F25" s="14">
        <v>14.1</v>
      </c>
      <c r="G25" s="15">
        <f t="shared" si="0"/>
        <v>726150</v>
      </c>
      <c r="H25" s="45"/>
      <c r="I25" s="45"/>
      <c r="J25" s="45"/>
      <c r="K25" s="45"/>
      <c r="L25" s="45"/>
    </row>
    <row r="26" spans="1:16" s="2" customFormat="1" ht="31.5" customHeight="1" x14ac:dyDescent="0.25">
      <c r="A26" s="16">
        <v>20</v>
      </c>
      <c r="B26" s="24" t="s">
        <v>24</v>
      </c>
      <c r="C26" s="24" t="s">
        <v>24</v>
      </c>
      <c r="D26" s="37" t="s">
        <v>21</v>
      </c>
      <c r="E26" s="13">
        <f>18610+1500</f>
        <v>20110</v>
      </c>
      <c r="F26" s="14">
        <v>21.53</v>
      </c>
      <c r="G26" s="15">
        <f t="shared" si="0"/>
        <v>432968.30000000005</v>
      </c>
      <c r="H26" s="45"/>
      <c r="I26" s="45"/>
      <c r="J26" s="45"/>
      <c r="K26" s="45"/>
      <c r="L26" s="45"/>
    </row>
    <row r="27" spans="1:16" s="2" customFormat="1" ht="32.25" customHeight="1" x14ac:dyDescent="0.25">
      <c r="A27" s="16">
        <v>21</v>
      </c>
      <c r="B27" s="24" t="s">
        <v>27</v>
      </c>
      <c r="C27" s="24" t="s">
        <v>27</v>
      </c>
      <c r="D27" s="37" t="s">
        <v>21</v>
      </c>
      <c r="E27" s="13">
        <v>50</v>
      </c>
      <c r="F27" s="14">
        <v>128</v>
      </c>
      <c r="G27" s="15">
        <f t="shared" si="0"/>
        <v>6400</v>
      </c>
      <c r="H27" s="45"/>
      <c r="I27" s="45"/>
      <c r="J27" s="45"/>
      <c r="K27" s="45"/>
      <c r="L27" s="45"/>
    </row>
    <row r="28" spans="1:16" ht="21.6" customHeight="1" x14ac:dyDescent="0.25">
      <c r="A28" s="10"/>
      <c r="B28" s="10" t="s">
        <v>8</v>
      </c>
      <c r="C28" s="10"/>
      <c r="D28" s="9"/>
      <c r="E28" s="11"/>
      <c r="F28" s="12"/>
      <c r="G28" s="49">
        <f>SUM(G7:G27)</f>
        <v>8283814.2999999998</v>
      </c>
      <c r="H28" s="46"/>
      <c r="I28" s="48">
        <f>I7</f>
        <v>45500</v>
      </c>
      <c r="J28" s="46"/>
      <c r="K28" s="46"/>
      <c r="L28" s="48">
        <f>L15</f>
        <v>4664120</v>
      </c>
    </row>
    <row r="29" spans="1:16" ht="26.45" customHeight="1" x14ac:dyDescent="0.25"/>
    <row r="30" spans="1:16" x14ac:dyDescent="0.25">
      <c r="A30" s="51" t="s">
        <v>9</v>
      </c>
      <c r="B30" s="51"/>
      <c r="C30" s="51"/>
      <c r="D30" s="51"/>
      <c r="E30" s="51"/>
      <c r="F30" s="51"/>
      <c r="G30" s="51"/>
      <c r="H30" s="51"/>
      <c r="I30" s="43"/>
    </row>
    <row r="31" spans="1:16" s="3" customFormat="1" ht="53.25" customHeight="1" x14ac:dyDescent="0.25">
      <c r="A31" s="52" t="s">
        <v>11</v>
      </c>
      <c r="B31" s="52"/>
      <c r="C31" s="52"/>
      <c r="D31" s="52"/>
      <c r="E31" s="52"/>
      <c r="F31" s="52"/>
      <c r="G31" s="52"/>
      <c r="H31" s="5"/>
      <c r="I31" s="5"/>
      <c r="J31" s="5"/>
      <c r="K31" s="5"/>
      <c r="L31" s="5"/>
      <c r="M31" s="5"/>
      <c r="N31" s="5"/>
      <c r="O31" s="5"/>
      <c r="P31" s="5"/>
    </row>
    <row r="33" spans="1:7" x14ac:dyDescent="0.25">
      <c r="A33" s="1" t="s">
        <v>40</v>
      </c>
      <c r="G33" s="4" t="s">
        <v>41</v>
      </c>
    </row>
    <row r="35" spans="1:7" x14ac:dyDescent="0.25">
      <c r="A35" s="1" t="s">
        <v>42</v>
      </c>
      <c r="G35" s="4" t="s">
        <v>43</v>
      </c>
    </row>
    <row r="37" spans="1:7" x14ac:dyDescent="0.25">
      <c r="A37" s="1" t="s">
        <v>44</v>
      </c>
      <c r="G37" s="4" t="s">
        <v>45</v>
      </c>
    </row>
  </sheetData>
  <mergeCells count="4">
    <mergeCell ref="A4:G4"/>
    <mergeCell ref="A30:H30"/>
    <mergeCell ref="A31:G31"/>
    <mergeCell ref="A6:G6"/>
  </mergeCells>
  <pageMargins left="0.19685039370078741" right="0.19685039370078741" top="0.74803149606299213" bottom="0.74803149606299213" header="0.31496062992125984" footer="0.31496062992125984"/>
  <pageSetup paperSize="9" scale="4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</vt:lpstr>
      <vt:lpstr>МИ!Область_печати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2022-02-04T11:41:16Z</cp:lastPrinted>
  <dcterms:created xsi:type="dcterms:W3CDTF">2019-03-11T10:08:28Z</dcterms:created>
  <dcterms:modified xsi:type="dcterms:W3CDTF">2022-02-09T09:59:59Z</dcterms:modified>
</cp:coreProperties>
</file>