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ся\Desktop\ЛС и ИМН\2022\Протокола 2022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ЛС!$A$1:$I$43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33" i="1" l="1"/>
  <c r="I22" i="1"/>
  <c r="G30" i="1" l="1"/>
  <c r="F31" i="1"/>
  <c r="G31" i="1" s="1"/>
  <c r="F29" i="1"/>
  <c r="E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G22" i="1" l="1"/>
  <c r="G32" i="1"/>
  <c r="G21" i="1"/>
  <c r="G20" i="1" s="1"/>
  <c r="G14" i="1"/>
  <c r="G11" i="1"/>
  <c r="G12" i="1"/>
  <c r="E19" i="1" l="1"/>
  <c r="E17" i="1"/>
  <c r="E16" i="1" l="1"/>
  <c r="G16" i="1" s="1"/>
  <c r="G8" i="1" l="1"/>
  <c r="G13" i="1"/>
  <c r="G15" i="1"/>
  <c r="G17" i="1"/>
  <c r="G18" i="1"/>
  <c r="G19" i="1"/>
  <c r="E10" i="1"/>
  <c r="G10" i="1" s="1"/>
  <c r="E9" i="1"/>
  <c r="G9" i="1" s="1"/>
  <c r="E7" i="1"/>
  <c r="G7" i="1" l="1"/>
  <c r="G6" i="1" s="1"/>
  <c r="G33" i="1" s="1"/>
</calcChain>
</file>

<file path=xl/sharedStrings.xml><?xml version="1.0" encoding="utf-8"?>
<sst xmlns="http://schemas.openxmlformats.org/spreadsheetml/2006/main" count="98" uniqueCount="75">
  <si>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</si>
  <si>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</si>
  <si>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</si>
  <si>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</si>
  <si>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</si>
  <si>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</si>
  <si>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</si>
  <si>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</si>
  <si>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</si>
  <si>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</si>
  <si>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</si>
  <si>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</si>
  <si>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</si>
  <si>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</si>
  <si>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Аммиак</t>
  </si>
  <si>
    <t>раствор для наружного применения 10 % 20 мл</t>
  </si>
  <si>
    <t>флакон</t>
  </si>
  <si>
    <t>Ацетилсалициловая кислота</t>
  </si>
  <si>
    <t>таблетка 500 мг</t>
  </si>
  <si>
    <t>таблетка</t>
  </si>
  <si>
    <t>Бриллиантовый зеленый</t>
  </si>
  <si>
    <t>раствор, 1 % 20 мл</t>
  </si>
  <si>
    <t>Вазелин</t>
  </si>
  <si>
    <t>мазь для наружного применения 25 г</t>
  </si>
  <si>
    <t>туба</t>
  </si>
  <si>
    <t>Простое сочетание солей и ветрогонных препаратов</t>
  </si>
  <si>
    <t>Препарат, применяемый при нарушениях функции кишечника</t>
  </si>
  <si>
    <t>раствор для инъекций 0,2% 1 мл</t>
  </si>
  <si>
    <t>суспензия для внутреннего применения 170 мл</t>
  </si>
  <si>
    <t>Хлорамфеникол</t>
  </si>
  <si>
    <t>линимент 10 % 25г</t>
  </si>
  <si>
    <t>Этанол</t>
  </si>
  <si>
    <t>раствор 70 % 100 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</si>
  <si>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</t>
  </si>
  <si>
    <t>раствор для инфузий, 500 мл</t>
  </si>
  <si>
    <t>Урапидил</t>
  </si>
  <si>
    <t>раствор для внутривенного введения 5 мг/мл 5мл</t>
  </si>
  <si>
    <t>Пеметрексед, лиофилизат для приготовления раствора для инфузий, 100 мг</t>
  </si>
  <si>
    <t>Пеметрексед, лиофилизат для приготовления раствора для инфузий, 500 мг</t>
  </si>
  <si>
    <t>Препараты железа (III) для парентерального применения, раствор для внутривенного введения 100 мг/2 мл с наличием терапевтического показания к лечению анемии беременных</t>
  </si>
  <si>
    <t>Губка гемостатическая, абсорбирующее гемостатическое средство, губка размером 4,8 х 4,8 см</t>
  </si>
  <si>
    <t>штука</t>
  </si>
  <si>
    <t>Губка гемостатическая, абсорбирующее гемостатическое средство, губка размером 9,5*4,8 см</t>
  </si>
  <si>
    <t>Шприц инъекционный трехкомпонентный инсулиновый,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 Стерильный однократного применения объемом 1мл (100IU), модификации: со съемной иглой 30Gx1/2"</t>
  </si>
  <si>
    <t>Медицинские изделия</t>
  </si>
  <si>
    <t>Иглы хирургические 3В1-1*50 №50 шт в уп</t>
  </si>
  <si>
    <t>Иглы  хирургические  № 50 штук в упаковке, 3В1-1*50</t>
  </si>
  <si>
    <t>уп</t>
  </si>
  <si>
    <t>Иглы хирургические 4А1-0,8*32 №50 шт в уп</t>
  </si>
  <si>
    <t>Иглы  хирургические  № 50 штук в упаковке, 4А1-0,8*32</t>
  </si>
  <si>
    <t>Иглы хирургические 4А1-0,9*36 №50 шт в уп</t>
  </si>
  <si>
    <t>Иглы  хирургические  № 50 штук в упаковке, 4В1-0,9*36</t>
  </si>
  <si>
    <t>Иглы хирургические 4А1-1*25 №50 шт в уп</t>
  </si>
  <si>
    <t>Иглы  хирургические  № 50 штук в упаковке, 4В1-1,0*25</t>
  </si>
  <si>
    <t>Иглы хирургические 4А1-1,2*55 №50 шт в уп</t>
  </si>
  <si>
    <t>Иглы  хирургические  № 50 штук в упаковке, 4А1-1,2*55</t>
  </si>
  <si>
    <t>Иглы хирургические 4А1-1,4*75 №50 шт в уп</t>
  </si>
  <si>
    <t>Иглы  хирургические  № 50 штук в упаковке, 4А1-1,4*75</t>
  </si>
  <si>
    <t>Мешок типа АМБУ</t>
  </si>
  <si>
    <t>шт</t>
  </si>
  <si>
    <t xml:space="preserve">Комплекты дыхательные для ручной ИВЛ (мешок реанимационный типа «Амбу») предназначены для проведения искусственной вентиляции легких ручным способом взрослым в условиях дыхательной недостаточности любой этиологии. </t>
  </si>
  <si>
    <t>Уроприемник</t>
  </si>
  <si>
    <t>Уроприемник дренируемый прозрачный однокомпенентный 10*55</t>
  </si>
  <si>
    <t>Стекла покровные  размер 24*50( в упаковке 100 штук)</t>
  </si>
  <si>
    <t>Покровные стекла, обладающие ровностью и гибкостью. Показатель преломления 1,513-1,523. Толщина 0,13-0,16мм, размер 24*50( в упаковке 100 штук)</t>
  </si>
  <si>
    <t>штук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</si>
  <si>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</si>
  <si>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</si>
  <si>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</si>
  <si>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</si>
  <si>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</si>
  <si>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</si>
  <si>
    <t>к протоколу 33 от 16.03.2022г.</t>
  </si>
  <si>
    <t>ТОО "ADAL MEDICA KAZAKHSTAN" Цена</t>
  </si>
  <si>
    <t>ТОО "ADAL MEDICA KAZAKHSTAN"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</si>
</sst>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6" fillId="0" borderId="2" xfId="22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right" vertical="center" wrapText="1"/>
    </xf>
    <xf numFmtId="0" fontId="8" fillId="0" borderId="2" xfId="1" applyFont="1" applyBorder="1"/>
    <xf numFmtId="3" fontId="8" fillId="0" borderId="2" xfId="1" applyNumberFormat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center" vertical="center"/>
    </xf>
    <xf numFmtId="43" fontId="7" fillId="0" borderId="2" xfId="22" applyNumberFormat="1" applyFont="1" applyFill="1" applyBorder="1" applyAlignment="1">
      <alignment horizontal="right" vertical="center" wrapText="1"/>
    </xf>
    <xf numFmtId="43" fontId="7" fillId="0" borderId="2" xfId="22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3" fontId="7" fillId="0" borderId="2" xfId="19" applyNumberFormat="1" applyFont="1" applyFill="1" applyBorder="1" applyAlignment="1">
      <alignment horizontal="center" vertical="center"/>
    </xf>
    <xf numFmtId="43" fontId="7" fillId="0" borderId="2" xfId="19" applyFont="1" applyFill="1" applyBorder="1" applyAlignment="1">
      <alignment horizontal="right" vertical="center" wrapText="1"/>
    </xf>
    <xf numFmtId="0" fontId="6" fillId="0" borderId="2" xfId="1" applyFont="1" applyFill="1" applyBorder="1" applyAlignment="1">
      <alignment horizontal="center" vertical="center"/>
    </xf>
    <xf numFmtId="166" fontId="8" fillId="0" borderId="3" xfId="1" applyNumberFormat="1" applyFont="1" applyBorder="1" applyAlignment="1">
      <alignment horizontal="right" vertical="center" wrapText="1"/>
    </xf>
    <xf numFmtId="166" fontId="8" fillId="0" borderId="2" xfId="1" applyNumberFormat="1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0" fontId="6" fillId="0" borderId="2" xfId="1" applyFont="1" applyFill="1" applyBorder="1"/>
    <xf numFmtId="0" fontId="6" fillId="0" borderId="0" xfId="1" applyFont="1" applyFill="1"/>
    <xf numFmtId="43" fontId="6" fillId="3" borderId="2" xfId="22" applyFont="1" applyFill="1" applyBorder="1" applyAlignment="1">
      <alignment horizontal="right" vertical="center" wrapText="1"/>
    </xf>
    <xf numFmtId="0" fontId="6" fillId="0" borderId="2" xfId="1" applyFont="1" applyBorder="1"/>
    <xf numFmtId="43" fontId="8" fillId="0" borderId="2" xfId="1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/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zoomScale="115" zoomScaleSheetLayoutView="115" workbookViewId="0">
      <selection activeCell="I33" sqref="I33"/>
    </sheetView>
  </sheetViews>
  <sheetFormatPr defaultColWidth="8.85546875" defaultRowHeight="15" x14ac:dyDescent="0.25"/>
  <cols>
    <col min="1" max="1" width="8.85546875" style="25"/>
    <col min="2" max="2" width="50.85546875" style="25" customWidth="1"/>
    <col min="3" max="3" width="57.42578125" style="25" customWidth="1"/>
    <col min="4" max="4" width="13.28515625" style="26" customWidth="1"/>
    <col min="5" max="5" width="15.42578125" style="26" customWidth="1"/>
    <col min="6" max="6" width="15.28515625" style="27" customWidth="1"/>
    <col min="7" max="7" width="21.28515625" style="28" customWidth="1"/>
    <col min="8" max="9" width="20.7109375" style="25" customWidth="1"/>
    <col min="10" max="16384" width="8.85546875" style="25"/>
  </cols>
  <sheetData>
    <row r="1" spans="1:9" x14ac:dyDescent="0.25">
      <c r="E1" s="29" t="s">
        <v>0</v>
      </c>
    </row>
    <row r="2" spans="1:9" x14ac:dyDescent="0.25">
      <c r="E2" s="29" t="s">
        <v>72</v>
      </c>
    </row>
    <row r="4" spans="1:9" ht="15.75" customHeight="1" x14ac:dyDescent="0.25">
      <c r="A4" s="23" t="s">
        <v>1</v>
      </c>
      <c r="B4" s="23"/>
      <c r="C4" s="23"/>
      <c r="D4" s="23"/>
      <c r="E4" s="23"/>
      <c r="F4" s="23"/>
      <c r="G4" s="23"/>
    </row>
    <row r="5" spans="1:9" ht="63.75" customHeight="1" x14ac:dyDescent="0.25">
      <c r="A5" s="3" t="s">
        <v>2</v>
      </c>
      <c r="B5" s="3" t="s">
        <v>3</v>
      </c>
      <c r="C5" s="3" t="s">
        <v>10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73</v>
      </c>
      <c r="I5" s="3" t="s">
        <v>74</v>
      </c>
    </row>
    <row r="6" spans="1:9" s="31" customFormat="1" ht="15.75" customHeight="1" x14ac:dyDescent="0.25">
      <c r="A6" s="24" t="s">
        <v>12</v>
      </c>
      <c r="B6" s="24"/>
      <c r="C6" s="24"/>
      <c r="D6" s="24"/>
      <c r="E6" s="24"/>
      <c r="F6" s="24"/>
      <c r="G6" s="21">
        <f>SUM(G7:G19)</f>
        <v>4253591.96</v>
      </c>
      <c r="H6" s="30"/>
      <c r="I6" s="30"/>
    </row>
    <row r="7" spans="1:9" s="31" customFormat="1" ht="18" customHeight="1" x14ac:dyDescent="0.25">
      <c r="A7" s="22">
        <v>1</v>
      </c>
      <c r="B7" s="2" t="s">
        <v>14</v>
      </c>
      <c r="C7" s="2" t="s">
        <v>15</v>
      </c>
      <c r="D7" s="4" t="s">
        <v>16</v>
      </c>
      <c r="E7" s="9">
        <f>34+2</f>
        <v>36</v>
      </c>
      <c r="F7" s="1">
        <v>40.61</v>
      </c>
      <c r="G7" s="5">
        <f t="shared" ref="G7:G19" si="0">E7*F7</f>
        <v>1461.96</v>
      </c>
      <c r="H7" s="30"/>
      <c r="I7" s="30"/>
    </row>
    <row r="8" spans="1:9" s="31" customFormat="1" ht="18" customHeight="1" x14ac:dyDescent="0.25">
      <c r="A8" s="22">
        <v>2</v>
      </c>
      <c r="B8" s="2" t="s">
        <v>17</v>
      </c>
      <c r="C8" s="2" t="s">
        <v>18</v>
      </c>
      <c r="D8" s="4" t="s">
        <v>19</v>
      </c>
      <c r="E8" s="9">
        <v>20</v>
      </c>
      <c r="F8" s="1">
        <v>1.97</v>
      </c>
      <c r="G8" s="5">
        <f t="shared" si="0"/>
        <v>39.4</v>
      </c>
      <c r="H8" s="30"/>
      <c r="I8" s="30"/>
    </row>
    <row r="9" spans="1:9" s="31" customFormat="1" ht="19.5" customHeight="1" x14ac:dyDescent="0.25">
      <c r="A9" s="22">
        <v>3</v>
      </c>
      <c r="B9" s="2" t="s">
        <v>20</v>
      </c>
      <c r="C9" s="2" t="s">
        <v>21</v>
      </c>
      <c r="D9" s="4" t="s">
        <v>16</v>
      </c>
      <c r="E9" s="9">
        <f>90+2</f>
        <v>92</v>
      </c>
      <c r="F9" s="1">
        <v>42.86</v>
      </c>
      <c r="G9" s="5">
        <f t="shared" si="0"/>
        <v>3943.12</v>
      </c>
      <c r="H9" s="30"/>
      <c r="I9" s="30"/>
    </row>
    <row r="10" spans="1:9" s="31" customFormat="1" ht="18.75" customHeight="1" x14ac:dyDescent="0.25">
      <c r="A10" s="22">
        <v>4</v>
      </c>
      <c r="B10" s="2" t="s">
        <v>22</v>
      </c>
      <c r="C10" s="2" t="s">
        <v>23</v>
      </c>
      <c r="D10" s="4" t="s">
        <v>24</v>
      </c>
      <c r="E10" s="9">
        <f>50+2</f>
        <v>52</v>
      </c>
      <c r="F10" s="1">
        <v>51.98</v>
      </c>
      <c r="G10" s="5">
        <f t="shared" si="0"/>
        <v>2702.96</v>
      </c>
      <c r="H10" s="30"/>
      <c r="I10" s="30"/>
    </row>
    <row r="11" spans="1:9" s="31" customFormat="1" ht="18.75" customHeight="1" x14ac:dyDescent="0.25">
      <c r="A11" s="22">
        <v>5</v>
      </c>
      <c r="B11" s="2" t="s">
        <v>37</v>
      </c>
      <c r="C11" s="2" t="s">
        <v>37</v>
      </c>
      <c r="D11" s="4" t="s">
        <v>16</v>
      </c>
      <c r="E11" s="12">
        <v>50</v>
      </c>
      <c r="F11" s="11">
        <v>25061.8</v>
      </c>
      <c r="G11" s="5">
        <f t="shared" si="0"/>
        <v>1253090</v>
      </c>
      <c r="H11" s="30"/>
      <c r="I11" s="30"/>
    </row>
    <row r="12" spans="1:9" s="31" customFormat="1" ht="18.75" customHeight="1" x14ac:dyDescent="0.25">
      <c r="A12" s="22">
        <v>6</v>
      </c>
      <c r="B12" s="2" t="s">
        <v>38</v>
      </c>
      <c r="C12" s="2" t="s">
        <v>38</v>
      </c>
      <c r="D12" s="4" t="s">
        <v>16</v>
      </c>
      <c r="E12" s="12">
        <v>25</v>
      </c>
      <c r="F12" s="11">
        <v>89860.160000000003</v>
      </c>
      <c r="G12" s="5">
        <f t="shared" si="0"/>
        <v>2246504</v>
      </c>
      <c r="H12" s="30"/>
      <c r="I12" s="30"/>
    </row>
    <row r="13" spans="1:9" s="31" customFormat="1" ht="31.5" customHeight="1" x14ac:dyDescent="0.25">
      <c r="A13" s="22">
        <v>7</v>
      </c>
      <c r="B13" s="2" t="s">
        <v>26</v>
      </c>
      <c r="C13" s="2" t="s">
        <v>27</v>
      </c>
      <c r="D13" s="4" t="s">
        <v>13</v>
      </c>
      <c r="E13" s="9">
        <v>30</v>
      </c>
      <c r="F13" s="10">
        <v>75</v>
      </c>
      <c r="G13" s="5">
        <f t="shared" si="0"/>
        <v>2250</v>
      </c>
      <c r="H13" s="30"/>
      <c r="I13" s="30"/>
    </row>
    <row r="14" spans="1:9" s="31" customFormat="1" ht="46.5" customHeight="1" x14ac:dyDescent="0.25">
      <c r="A14" s="22">
        <v>8</v>
      </c>
      <c r="B14" s="2" t="s">
        <v>39</v>
      </c>
      <c r="C14" s="2" t="s">
        <v>39</v>
      </c>
      <c r="D14" s="4" t="s">
        <v>13</v>
      </c>
      <c r="E14" s="12">
        <v>90</v>
      </c>
      <c r="F14" s="1">
        <v>389.21</v>
      </c>
      <c r="G14" s="5">
        <f t="shared" si="0"/>
        <v>35028.9</v>
      </c>
      <c r="H14" s="30"/>
      <c r="I14" s="30"/>
    </row>
    <row r="15" spans="1:9" s="31" customFormat="1" ht="18.75" customHeight="1" x14ac:dyDescent="0.25">
      <c r="A15" s="22">
        <v>9</v>
      </c>
      <c r="B15" s="2" t="s">
        <v>25</v>
      </c>
      <c r="C15" s="2" t="s">
        <v>28</v>
      </c>
      <c r="D15" s="4" t="s">
        <v>16</v>
      </c>
      <c r="E15" s="9">
        <v>42</v>
      </c>
      <c r="F15" s="11">
        <v>980</v>
      </c>
      <c r="G15" s="5">
        <f t="shared" si="0"/>
        <v>41160</v>
      </c>
      <c r="H15" s="30"/>
      <c r="I15" s="30"/>
    </row>
    <row r="16" spans="1:9" s="31" customFormat="1" ht="18" customHeight="1" x14ac:dyDescent="0.25">
      <c r="A16" s="22">
        <v>10</v>
      </c>
      <c r="B16" s="2" t="s">
        <v>35</v>
      </c>
      <c r="C16" s="2" t="s">
        <v>36</v>
      </c>
      <c r="D16" s="4" t="s">
        <v>13</v>
      </c>
      <c r="E16" s="12">
        <f>420+20</f>
        <v>440</v>
      </c>
      <c r="F16" s="11">
        <v>669.52</v>
      </c>
      <c r="G16" s="5">
        <f t="shared" si="0"/>
        <v>294588.79999999999</v>
      </c>
      <c r="H16" s="30"/>
      <c r="I16" s="30"/>
    </row>
    <row r="17" spans="1:9" s="31" customFormat="1" ht="20.25" customHeight="1" x14ac:dyDescent="0.25">
      <c r="A17" s="22">
        <v>11</v>
      </c>
      <c r="B17" s="2" t="s">
        <v>29</v>
      </c>
      <c r="C17" s="2" t="s">
        <v>30</v>
      </c>
      <c r="D17" s="4" t="s">
        <v>24</v>
      </c>
      <c r="E17" s="9">
        <f>180+26</f>
        <v>206</v>
      </c>
      <c r="F17" s="1">
        <v>177.57</v>
      </c>
      <c r="G17" s="5">
        <f t="shared" si="0"/>
        <v>36579.42</v>
      </c>
      <c r="H17" s="30"/>
      <c r="I17" s="30"/>
    </row>
    <row r="18" spans="1:9" s="31" customFormat="1" ht="48" customHeight="1" x14ac:dyDescent="0.25">
      <c r="A18" s="22">
        <v>12</v>
      </c>
      <c r="B18" s="2" t="s">
        <v>33</v>
      </c>
      <c r="C18" s="2" t="s">
        <v>34</v>
      </c>
      <c r="D18" s="4" t="s">
        <v>16</v>
      </c>
      <c r="E18" s="9">
        <v>500</v>
      </c>
      <c r="F18" s="1">
        <v>580.73</v>
      </c>
      <c r="G18" s="5">
        <f t="shared" si="0"/>
        <v>290365</v>
      </c>
      <c r="H18" s="30"/>
      <c r="I18" s="30"/>
    </row>
    <row r="19" spans="1:9" s="31" customFormat="1" ht="20.25" customHeight="1" x14ac:dyDescent="0.25">
      <c r="A19" s="22">
        <v>13</v>
      </c>
      <c r="B19" s="2" t="s">
        <v>31</v>
      </c>
      <c r="C19" s="2" t="s">
        <v>32</v>
      </c>
      <c r="D19" s="4" t="s">
        <v>16</v>
      </c>
      <c r="E19" s="9">
        <f>400+80</f>
        <v>480</v>
      </c>
      <c r="F19" s="1">
        <v>95.58</v>
      </c>
      <c r="G19" s="5">
        <f t="shared" si="0"/>
        <v>45878.400000000001</v>
      </c>
      <c r="H19" s="30"/>
      <c r="I19" s="30"/>
    </row>
    <row r="20" spans="1:9" s="31" customFormat="1" ht="20.25" customHeight="1" x14ac:dyDescent="0.25">
      <c r="A20" s="24" t="s">
        <v>44</v>
      </c>
      <c r="B20" s="24"/>
      <c r="C20" s="24"/>
      <c r="D20" s="24"/>
      <c r="E20" s="24"/>
      <c r="F20" s="24"/>
      <c r="G20" s="20">
        <f>SUM(G21:G32)</f>
        <v>1030661.64</v>
      </c>
      <c r="H20" s="30"/>
      <c r="I20" s="30"/>
    </row>
    <row r="21" spans="1:9" s="31" customFormat="1" ht="32.25" customHeight="1" x14ac:dyDescent="0.25">
      <c r="A21" s="22">
        <v>14</v>
      </c>
      <c r="B21" s="2" t="s">
        <v>40</v>
      </c>
      <c r="C21" s="2" t="s">
        <v>40</v>
      </c>
      <c r="D21" s="4" t="s">
        <v>41</v>
      </c>
      <c r="E21" s="12">
        <v>6</v>
      </c>
      <c r="F21" s="1">
        <v>21364.66</v>
      </c>
      <c r="G21" s="5">
        <f>E21*F21</f>
        <v>128187.95999999999</v>
      </c>
      <c r="H21" s="30"/>
      <c r="I21" s="30"/>
    </row>
    <row r="22" spans="1:9" s="31" customFormat="1" ht="31.5" customHeight="1" x14ac:dyDescent="0.25">
      <c r="A22" s="22">
        <v>15</v>
      </c>
      <c r="B22" s="2" t="s">
        <v>42</v>
      </c>
      <c r="C22" s="2" t="s">
        <v>42</v>
      </c>
      <c r="D22" s="4" t="s">
        <v>41</v>
      </c>
      <c r="E22" s="12">
        <v>12</v>
      </c>
      <c r="F22" s="1">
        <v>40629.64</v>
      </c>
      <c r="G22" s="5">
        <f t="shared" ref="G22:G32" si="1">E22*F22</f>
        <v>487555.68</v>
      </c>
      <c r="H22" s="32">
        <v>34500</v>
      </c>
      <c r="I22" s="32">
        <f>E22*H22</f>
        <v>414000</v>
      </c>
    </row>
    <row r="23" spans="1:9" s="31" customFormat="1" ht="17.25" customHeight="1" x14ac:dyDescent="0.25">
      <c r="A23" s="22">
        <v>16</v>
      </c>
      <c r="B23" s="14" t="s">
        <v>45</v>
      </c>
      <c r="C23" s="15" t="s">
        <v>46</v>
      </c>
      <c r="D23" s="16" t="s">
        <v>47</v>
      </c>
      <c r="E23" s="17">
        <v>2</v>
      </c>
      <c r="F23" s="18">
        <f t="shared" ref="F23:F28" si="2">23600*1.07</f>
        <v>25252</v>
      </c>
      <c r="G23" s="5">
        <f t="shared" si="1"/>
        <v>50504</v>
      </c>
      <c r="H23" s="30"/>
      <c r="I23" s="30"/>
    </row>
    <row r="24" spans="1:9" s="31" customFormat="1" ht="16.5" customHeight="1" x14ac:dyDescent="0.25">
      <c r="A24" s="22">
        <v>17</v>
      </c>
      <c r="B24" s="14" t="s">
        <v>48</v>
      </c>
      <c r="C24" s="15" t="s">
        <v>49</v>
      </c>
      <c r="D24" s="16" t="s">
        <v>47</v>
      </c>
      <c r="E24" s="17">
        <v>2</v>
      </c>
      <c r="F24" s="18">
        <f t="shared" si="2"/>
        <v>25252</v>
      </c>
      <c r="G24" s="5">
        <f t="shared" si="1"/>
        <v>50504</v>
      </c>
      <c r="H24" s="30"/>
      <c r="I24" s="30"/>
    </row>
    <row r="25" spans="1:9" s="31" customFormat="1" ht="18.75" customHeight="1" x14ac:dyDescent="0.25">
      <c r="A25" s="22">
        <v>18</v>
      </c>
      <c r="B25" s="14" t="s">
        <v>50</v>
      </c>
      <c r="C25" s="15" t="s">
        <v>51</v>
      </c>
      <c r="D25" s="16" t="s">
        <v>47</v>
      </c>
      <c r="E25" s="17">
        <v>2</v>
      </c>
      <c r="F25" s="18">
        <f t="shared" si="2"/>
        <v>25252</v>
      </c>
      <c r="G25" s="5">
        <f t="shared" si="1"/>
        <v>50504</v>
      </c>
      <c r="H25" s="30"/>
      <c r="I25" s="30"/>
    </row>
    <row r="26" spans="1:9" s="31" customFormat="1" ht="18" customHeight="1" x14ac:dyDescent="0.25">
      <c r="A26" s="22">
        <v>19</v>
      </c>
      <c r="B26" s="14" t="s">
        <v>52</v>
      </c>
      <c r="C26" s="15" t="s">
        <v>53</v>
      </c>
      <c r="D26" s="16" t="s">
        <v>47</v>
      </c>
      <c r="E26" s="17">
        <v>2</v>
      </c>
      <c r="F26" s="18">
        <f t="shared" si="2"/>
        <v>25252</v>
      </c>
      <c r="G26" s="5">
        <f t="shared" si="1"/>
        <v>50504</v>
      </c>
      <c r="H26" s="30"/>
      <c r="I26" s="30"/>
    </row>
    <row r="27" spans="1:9" s="31" customFormat="1" ht="18.75" customHeight="1" x14ac:dyDescent="0.25">
      <c r="A27" s="22">
        <v>20</v>
      </c>
      <c r="B27" s="14" t="s">
        <v>54</v>
      </c>
      <c r="C27" s="15" t="s">
        <v>55</v>
      </c>
      <c r="D27" s="16" t="s">
        <v>47</v>
      </c>
      <c r="E27" s="17">
        <v>2</v>
      </c>
      <c r="F27" s="18">
        <f t="shared" si="2"/>
        <v>25252</v>
      </c>
      <c r="G27" s="5">
        <f t="shared" si="1"/>
        <v>50504</v>
      </c>
      <c r="H27" s="30"/>
      <c r="I27" s="30"/>
    </row>
    <row r="28" spans="1:9" s="31" customFormat="1" ht="19.5" customHeight="1" x14ac:dyDescent="0.25">
      <c r="A28" s="22">
        <v>21</v>
      </c>
      <c r="B28" s="14" t="s">
        <v>56</v>
      </c>
      <c r="C28" s="15" t="s">
        <v>57</v>
      </c>
      <c r="D28" s="16" t="s">
        <v>47</v>
      </c>
      <c r="E28" s="17">
        <v>2</v>
      </c>
      <c r="F28" s="18">
        <f t="shared" si="2"/>
        <v>25252</v>
      </c>
      <c r="G28" s="5">
        <f t="shared" si="1"/>
        <v>50504</v>
      </c>
      <c r="H28" s="30"/>
      <c r="I28" s="30"/>
    </row>
    <row r="29" spans="1:9" s="31" customFormat="1" ht="60.75" customHeight="1" x14ac:dyDescent="0.25">
      <c r="A29" s="22">
        <v>22</v>
      </c>
      <c r="B29" s="14" t="s">
        <v>58</v>
      </c>
      <c r="C29" s="15" t="s">
        <v>60</v>
      </c>
      <c r="D29" s="16" t="s">
        <v>59</v>
      </c>
      <c r="E29" s="17">
        <f>2+3</f>
        <v>5</v>
      </c>
      <c r="F29" s="18">
        <f>11340*1.07</f>
        <v>12133.800000000001</v>
      </c>
      <c r="G29" s="5">
        <f t="shared" si="1"/>
        <v>60669.000000000007</v>
      </c>
      <c r="H29" s="30"/>
      <c r="I29" s="30"/>
    </row>
    <row r="30" spans="1:9" s="31" customFormat="1" ht="48" customHeight="1" x14ac:dyDescent="0.25">
      <c r="A30" s="22">
        <v>23</v>
      </c>
      <c r="B30" s="14" t="s">
        <v>63</v>
      </c>
      <c r="C30" s="15" t="s">
        <v>64</v>
      </c>
      <c r="D30" s="16" t="s">
        <v>65</v>
      </c>
      <c r="E30" s="17">
        <v>1000</v>
      </c>
      <c r="F30" s="18">
        <v>12.75</v>
      </c>
      <c r="G30" s="5">
        <f t="shared" si="1"/>
        <v>12750</v>
      </c>
      <c r="H30" s="30"/>
      <c r="I30" s="30"/>
    </row>
    <row r="31" spans="1:9" s="31" customFormat="1" ht="31.5" customHeight="1" x14ac:dyDescent="0.25">
      <c r="A31" s="22">
        <v>24</v>
      </c>
      <c r="B31" s="14" t="s">
        <v>61</v>
      </c>
      <c r="C31" s="15" t="s">
        <v>62</v>
      </c>
      <c r="D31" s="16" t="s">
        <v>41</v>
      </c>
      <c r="E31" s="17">
        <v>25</v>
      </c>
      <c r="F31" s="18">
        <f>1248*1.07</f>
        <v>1335.3600000000001</v>
      </c>
      <c r="G31" s="5">
        <f t="shared" si="1"/>
        <v>33384</v>
      </c>
      <c r="H31" s="30"/>
      <c r="I31" s="30"/>
    </row>
    <row r="32" spans="1:9" s="31" customFormat="1" ht="106.5" customHeight="1" x14ac:dyDescent="0.25">
      <c r="A32" s="22">
        <v>25</v>
      </c>
      <c r="B32" s="2" t="s">
        <v>43</v>
      </c>
      <c r="C32" s="2" t="s">
        <v>43</v>
      </c>
      <c r="D32" s="4" t="s">
        <v>41</v>
      </c>
      <c r="E32" s="19">
        <v>300</v>
      </c>
      <c r="F32" s="13">
        <v>16.97</v>
      </c>
      <c r="G32" s="5">
        <f t="shared" si="1"/>
        <v>5091</v>
      </c>
      <c r="H32" s="30"/>
      <c r="I32" s="30"/>
    </row>
    <row r="33" spans="1:15" ht="21.6" customHeight="1" x14ac:dyDescent="0.25">
      <c r="A33" s="6"/>
      <c r="B33" s="6" t="s">
        <v>8</v>
      </c>
      <c r="C33" s="6"/>
      <c r="D33" s="22"/>
      <c r="E33" s="7"/>
      <c r="F33" s="8"/>
      <c r="G33" s="8">
        <f>G6+G20</f>
        <v>5284253.5999999996</v>
      </c>
      <c r="H33" s="33"/>
      <c r="I33" s="34">
        <f>SUM(I22:I32)</f>
        <v>414000</v>
      </c>
    </row>
    <row r="34" spans="1:15" ht="26.45" customHeight="1" x14ac:dyDescent="0.25"/>
    <row r="35" spans="1:15" x14ac:dyDescent="0.25">
      <c r="A35" s="35" t="s">
        <v>9</v>
      </c>
      <c r="B35" s="35"/>
      <c r="C35" s="35"/>
      <c r="D35" s="35"/>
      <c r="E35" s="35"/>
      <c r="F35" s="35"/>
      <c r="G35" s="35"/>
      <c r="H35" s="35"/>
    </row>
    <row r="36" spans="1:15" s="38" customFormat="1" ht="53.25" customHeight="1" x14ac:dyDescent="0.25">
      <c r="A36" s="36" t="s">
        <v>11</v>
      </c>
      <c r="B36" s="36"/>
      <c r="C36" s="36"/>
      <c r="D36" s="36"/>
      <c r="E36" s="36"/>
      <c r="F36" s="36"/>
      <c r="G36" s="36"/>
      <c r="H36" s="37"/>
      <c r="I36" s="37"/>
      <c r="J36" s="37"/>
      <c r="K36" s="37"/>
      <c r="L36" s="37"/>
      <c r="M36" s="37"/>
      <c r="N36" s="37"/>
      <c r="O36" s="37"/>
    </row>
    <row r="38" spans="1:15" x14ac:dyDescent="0.25">
      <c r="A38" s="25" t="s">
        <v>66</v>
      </c>
      <c r="G38" s="28" t="s">
        <v>67</v>
      </c>
    </row>
    <row r="40" spans="1:15" x14ac:dyDescent="0.25">
      <c r="A40" s="25" t="s">
        <v>68</v>
      </c>
      <c r="G40" s="28" t="s">
        <v>69</v>
      </c>
    </row>
    <row r="42" spans="1:15" x14ac:dyDescent="0.25">
      <c r="A42" s="25" t="s">
        <v>70</v>
      </c>
      <c r="G42" s="28" t="s">
        <v>71</v>
      </c>
    </row>
  </sheetData>
  <mergeCells count="5">
    <mergeCell ref="A4:G4"/>
    <mergeCell ref="A35:H35"/>
    <mergeCell ref="A36:G36"/>
    <mergeCell ref="A6:F6"/>
    <mergeCell ref="A20:F20"/>
  </mergeCells>
  <pageMargins left="0.19685039370078741" right="0.1968503937007874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2022-02-23T03:17:30Z</cp:lastPrinted>
  <dcterms:created xsi:type="dcterms:W3CDTF">2019-03-11T10:08:28Z</dcterms:created>
  <dcterms:modified xsi:type="dcterms:W3CDTF">2022-03-16T11:16:51Z</dcterms:modified>
</cp:coreProperties>
</file>