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Протокола\"/>
    </mc:Choice>
  </mc:AlternateContent>
  <bookViews>
    <workbookView xWindow="0" yWindow="0" windowWidth="28800" windowHeight="1230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МИ!$A$1:$U$38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U30" i="1" l="1"/>
  <c r="S30" i="1"/>
  <c r="Q30" i="1"/>
  <c r="N30" i="1"/>
  <c r="K30" i="1"/>
  <c r="I30" i="1"/>
  <c r="S28" i="1"/>
  <c r="I29" i="1"/>
  <c r="N27" i="1"/>
  <c r="K20" i="1"/>
  <c r="K19" i="1"/>
  <c r="U24" i="1"/>
  <c r="U23" i="1"/>
  <c r="U22" i="1"/>
  <c r="U21" i="1"/>
  <c r="U13" i="1"/>
  <c r="Q12" i="1"/>
  <c r="G30" i="1" l="1"/>
  <c r="G7" i="1" l="1"/>
  <c r="E16" i="1" l="1"/>
  <c r="G29" i="1" l="1"/>
  <c r="G28" i="1"/>
  <c r="E27" i="1"/>
  <c r="G27" i="1" s="1"/>
  <c r="G26" i="1"/>
  <c r="G25" i="1"/>
  <c r="E24" i="1"/>
  <c r="G24" i="1" s="1"/>
  <c r="E23" i="1"/>
  <c r="G23" i="1" s="1"/>
  <c r="E22" i="1"/>
  <c r="G22" i="1" s="1"/>
  <c r="E21" i="1"/>
  <c r="G21" i="1" s="1"/>
  <c r="G20" i="1"/>
  <c r="G19" i="1"/>
  <c r="G18" i="1" l="1"/>
  <c r="G14" i="1" l="1"/>
  <c r="G15" i="1"/>
  <c r="G16" i="1"/>
  <c r="G17" i="1"/>
  <c r="G13" i="1" l="1"/>
  <c r="F12" i="1"/>
  <c r="G12" i="1" s="1"/>
  <c r="F11" i="1"/>
  <c r="G11" i="1" s="1"/>
  <c r="G10" i="1" l="1"/>
  <c r="G8" i="1"/>
  <c r="G9"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alcChain>
</file>

<file path=xl/sharedStrings.xml><?xml version="1.0" encoding="utf-8"?>
<sst xmlns="http://schemas.openxmlformats.org/spreadsheetml/2006/main" count="101" uniqueCount="65">
  <si>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</si>
  <si>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</si>
  <si>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</si>
  <si>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</si>
  <si>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</si>
  <si>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</si>
  <si>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</si>
  <si>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</si>
  <si>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</si>
  <si>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</si>
  <si>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</si>
  <si>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</si>
  <si>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</si>
  <si>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Пинцент анатомический 150 х 1.5</t>
  </si>
  <si>
    <t>Пинцент анатомический 250 х 2,5</t>
  </si>
  <si>
    <t>штук</t>
  </si>
  <si>
    <t>Презервативы для УЗИ рекомендованы для использования со всеми видами ректо-вагинальных датчиков аппарата ультразвукового исследовани.</t>
  </si>
  <si>
    <t>Пинцет анатомический  250х2,5 – анатомический инструмент, предназначенный для удерживания вспомогательных медицинских средств.</t>
  </si>
  <si>
    <t>Система для инфузомат 250/145см</t>
  </si>
  <si>
    <t>Система для внутривенных  инфузий, стандартная, материал ПВХ без фталатов, длина 250 см</t>
  </si>
  <si>
    <t>Скальпель, одноразовый, стерильный №15</t>
  </si>
  <si>
    <t>Скальпель, одноразовый, стерильный №18</t>
  </si>
  <si>
    <t>Скальпель, одноразовый, стерильный №23</t>
  </si>
  <si>
    <t>Спринцовка  резиновая с твердым наконечником размер №1</t>
  </si>
  <si>
    <t xml:space="preserve">Спринцовка размер №9 с твердым наконечником </t>
  </si>
  <si>
    <t>Пинцент анатомический  150 х 1.5 – анатомический инструмент, предназначенный для удерживания вспомогательных медицинских средств</t>
  </si>
  <si>
    <t>Трахеостомическая трубка с манжетой низкого давленния, силиконизированная S7,5</t>
  </si>
  <si>
    <t>Трахеостомическая трубка с манжетой низкого давленния, силиконизированная S8,0</t>
  </si>
  <si>
    <t>Трубка эндотрахеальная 7,0 мм, одноразовая, стерильная с манжетой</t>
  </si>
  <si>
    <t>Трубка эндотрахеальная 8,0 мм, одноразовая, стерильная с манжетой</t>
  </si>
  <si>
    <t>Трубка эндотрахеальная 6,5 мм, одноразовая, стерильная с манжетой</t>
  </si>
  <si>
    <t>Трубка эндотрахеальная 7,5 мм, одноразовая, стерильная с манжетой</t>
  </si>
  <si>
    <t>Троакар полостной, диаметром 7 мм. Троакар полостной имеет иглу трёхгранной заточки диаметром 7 мм.  Предназначен для пункции брюшной и грудной полости с последующим проведением дренажей или инструментов. Возможность обработки дезинфекционными растворами, разработанными для металлических инструментов.</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</si>
  <si>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</si>
  <si>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</si>
  <si>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Шприц  тип Жанэ   150 мл одноразовый с наконечникам для катетерной насадки</t>
  </si>
  <si>
    <t>Игла медицинская для цитологической биопсии типа Чиба срез иглы 21G*15см</t>
  </si>
  <si>
    <t>Игла типа Чиба для проведения цитологической биопсии мягких тканей. Канюля имеет заточку типа Квинке. Срез мандрена полностью совпадает со срезом канюли. Игла имеет соединение ЛуерЛок для возможности присоединения шприцов с соединением Луер/Луер Лок. Угол заточки канюли варьируется от 14 до 20 градусов в зависимости от диаметра иглы в прямой пропорции (чем больше диаметр иглы тем больше угол заточки) для сохранения постоянной длины среза канюли вне зависимости от диаметра иглы. Обработка канюли и мандрена произведена с помощью электроочистки и ультразвука. Стенка канюли ультратонкая, что позволяет выполнить большую аспирацию жидкости. Пластиковый прозрачный держатель иглы оснащен двойной увеличительной линзой. Проксимальный конец пластикового прозрачного держателя имеет цветную часть, соответствующую международной цветовой кодировке шкалы гейдж. На канюле нанесена легко читаемая сантиметровая маркировка, позволяющая контролировать точное размещение иглы внутри ткани. Дистальный конец мандрена оснащен специальным эхогенным напылением для его лучшей визуализации на УЗИ-мониторе при проведении процедуры аспирации образца. Игла оснащена специальным цилиндрическим пластиковым стоппером, который позволяет выставлять глубину введения иглы в ткань. Игла упакована в мягкий пластиковый прозрачный блистер с нанесенными указаниями по эксплуатации и хранению. Также нанесена маркировка с указанием размеров, каталожного номера, стерильности, даты изготовления, сроков годности и номера партии. Игла стерилизована этиленоксидом и предназначена для однократного применения.</t>
  </si>
  <si>
    <t>Трубки эндотрахеальные армированные с манжетой, размер 6,5</t>
  </si>
  <si>
    <t>Изделие имеет металлическую проволочную спираль внутри, которая исключает вероятность перегиба или сжатия трубки (окклюзии ) во время интубации и дальнейшей обструкции дыхательных путей. Также спираль трубки хорошо видна не рентгенологическом снимке, что облегчает контроль ее расположения. Внутренний диаметр 6,5мм. , длина 30см</t>
  </si>
  <si>
    <t>Пинцет анатомический,  150 мм</t>
  </si>
  <si>
    <t>Сетка полипропилен, одноразовый, 30х30</t>
  </si>
  <si>
    <t>Сетка полипропилен, одноразовый, 15х15</t>
  </si>
  <si>
    <t>Спринцовка №9 с твердым наконечником, резиновая для отсасывания жидкости из полостей организма, 270 мл</t>
  </si>
  <si>
    <t>Спринцовка №1 с твердым наконечником, 30 мл</t>
  </si>
  <si>
    <t xml:space="preserve">Презерватив  в закрытой упаковке </t>
  </si>
  <si>
    <t>ТОО "Ангрофарм-НС"</t>
  </si>
  <si>
    <t>ТОО "ГЕЛИКА"</t>
  </si>
  <si>
    <t>к протоколу 13 от 28.02.2024г.</t>
  </si>
  <si>
    <t>Руководитель ОГЗ и ЮС</t>
  </si>
  <si>
    <t xml:space="preserve"> Иманғали Д.Қ. </t>
  </si>
  <si>
    <t xml:space="preserve">Специалист по государственным закупкам </t>
  </si>
  <si>
    <t xml:space="preserve"> Корженко О.О. </t>
  </si>
  <si>
    <t>ТОО "INNOVO" Цена</t>
  </si>
  <si>
    <t>ТОО "INNOVO" Сумма</t>
  </si>
  <si>
    <t>ТОО "Альянс" Цена</t>
  </si>
  <si>
    <t>ТОО "Альянс" Сумма</t>
  </si>
  <si>
    <t>ТОО "КФК Медсервис плюс" Цена</t>
  </si>
  <si>
    <t>ТОО "КФК Медсервис плюс" Сумма</t>
  </si>
  <si>
    <t>ТОО "MedIntelCompany" Цена</t>
  </si>
  <si>
    <t>ТОО "MedIntelCompany" Сумма</t>
  </si>
  <si>
    <t>ТОО "Intermedica-NS" Цена</t>
  </si>
  <si>
    <t>ТОО "Intermedica-NS" Сумма</t>
  </si>
  <si>
    <t>ТОО "Pharmprovide" Цена</t>
  </si>
  <si>
    <t>ТОО "Pharmprovide"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</si>
</sst>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4"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
      <sz val="9"/>
      <color rgb="FFFF0000"/>
      <name val="Times New Roman"/>
      <family val="1"/>
      <charset val="204"/>
    </font>
    <font>
      <b/>
      <sz val="9"/>
      <color rgb="FFFF0000"/>
      <name val="Times New Roman"/>
      <family val="1"/>
      <charset val="204"/>
    </font>
    <font>
      <sz val="8"/>
      <name val="Arial"/>
      <family val="2"/>
    </font>
    <font>
      <sz val="9"/>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indexed="64"/>
      </top>
      <bottom style="thin">
        <color auto="1"/>
      </bottom>
      <diagonal/>
    </border>
  </borders>
  <cellStyleXfs count="26">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xf numFmtId="0" fontId="12" fillId="0" borderId="0"/>
  </cellStyleXfs>
  <cellXfs count="53">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0" fontId="8" fillId="0" borderId="5" xfId="5" applyFont="1" applyFill="1" applyBorder="1" applyAlignment="1">
      <alignment horizontal="left" vertical="top"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17" applyNumberFormat="1" applyFont="1" applyFill="1" applyBorder="1" applyAlignment="1" applyProtection="1">
      <alignment horizontal="right" vertical="center"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3" fontId="11" fillId="0" borderId="2" xfId="5" applyNumberFormat="1" applyFont="1" applyFill="1" applyBorder="1" applyAlignment="1">
      <alignment horizontal="center" vertical="top" wrapText="1"/>
    </xf>
    <xf numFmtId="0" fontId="10" fillId="0" borderId="0" xfId="5" applyFont="1" applyFill="1" applyBorder="1" applyAlignment="1">
      <alignment horizontal="center" vertical="top" wrapText="1"/>
    </xf>
    <xf numFmtId="0" fontId="10" fillId="0" borderId="0" xfId="1" applyFont="1" applyAlignment="1">
      <alignment horizontal="center"/>
    </xf>
    <xf numFmtId="0" fontId="7" fillId="2" borderId="2" xfId="1" applyFont="1" applyFill="1" applyBorder="1" applyAlignment="1">
      <alignment horizontal="center" vertical="center"/>
    </xf>
    <xf numFmtId="3" fontId="7" fillId="2" borderId="2" xfId="22" applyNumberFormat="1" applyFont="1" applyFill="1" applyBorder="1" applyAlignment="1">
      <alignment horizontal="center" vertical="center"/>
    </xf>
    <xf numFmtId="0" fontId="7" fillId="2" borderId="2" xfId="22" applyNumberFormat="1" applyFont="1" applyFill="1" applyBorder="1" applyAlignment="1">
      <alignment horizontal="center" vertical="center" wrapText="1"/>
    </xf>
    <xf numFmtId="4" fontId="7" fillId="2" borderId="2" xfId="17" applyNumberFormat="1" applyFont="1" applyFill="1" applyBorder="1" applyAlignment="1" applyProtection="1">
      <alignment horizontal="right" vertical="center" wrapText="1"/>
    </xf>
    <xf numFmtId="0" fontId="7" fillId="0" borderId="5" xfId="1" applyFont="1" applyBorder="1" applyAlignment="1">
      <alignment horizontal="left" vertical="center" wrapText="1"/>
    </xf>
    <xf numFmtId="0" fontId="7" fillId="0" borderId="5" xfId="1" applyFont="1" applyBorder="1" applyAlignment="1">
      <alignment horizontal="left" vertical="top" wrapText="1"/>
    </xf>
    <xf numFmtId="43" fontId="7" fillId="0" borderId="0" xfId="22" applyFont="1" applyAlignment="1">
      <alignment horizontal="right" vertical="center" wrapText="1"/>
    </xf>
    <xf numFmtId="43" fontId="11" fillId="0" borderId="2" xfId="22" applyFont="1" applyFill="1" applyBorder="1" applyAlignment="1">
      <alignment horizontal="right" vertical="center" wrapText="1"/>
    </xf>
    <xf numFmtId="43" fontId="10" fillId="0" borderId="0" xfId="22" applyFont="1" applyFill="1" applyBorder="1" applyAlignment="1">
      <alignment horizontal="right" vertical="center" wrapText="1"/>
    </xf>
    <xf numFmtId="43" fontId="10" fillId="0" borderId="0" xfId="22" applyFont="1" applyAlignment="1">
      <alignment horizontal="right" vertical="center" wrapText="1"/>
    </xf>
    <xf numFmtId="0" fontId="7" fillId="0" borderId="2" xfId="1"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vertical="center" wrapText="1"/>
    </xf>
    <xf numFmtId="43" fontId="7" fillId="2" borderId="2" xfId="19" applyFont="1" applyFill="1" applyBorder="1" applyAlignment="1">
      <alignment horizontal="center" vertical="center" wrapText="1"/>
    </xf>
    <xf numFmtId="0" fontId="13" fillId="2" borderId="2" xfId="4" applyFont="1" applyFill="1" applyBorder="1" applyAlignment="1">
      <alignment vertical="center" wrapText="1"/>
    </xf>
    <xf numFmtId="0" fontId="7" fillId="2" borderId="2" xfId="25" applyFont="1" applyFill="1" applyBorder="1" applyAlignment="1">
      <alignment horizontal="left" vertical="center" wrapText="1"/>
    </xf>
    <xf numFmtId="0" fontId="7" fillId="2" borderId="2" xfId="25" applyFont="1" applyFill="1" applyBorder="1" applyAlignment="1">
      <alignment vertical="center" wrapText="1"/>
    </xf>
    <xf numFmtId="43" fontId="7" fillId="0" borderId="0" xfId="22" applyFont="1" applyAlignment="1">
      <alignment horizontal="right"/>
    </xf>
    <xf numFmtId="43" fontId="7" fillId="0" borderId="2" xfId="22" applyFont="1" applyFill="1" applyBorder="1" applyAlignment="1">
      <alignment horizontal="right" vertical="center" wrapText="1"/>
    </xf>
    <xf numFmtId="43" fontId="7" fillId="3" borderId="2" xfId="22" applyFont="1" applyFill="1" applyBorder="1" applyAlignment="1">
      <alignment horizontal="right" vertical="center" wrapText="1"/>
    </xf>
    <xf numFmtId="43" fontId="7" fillId="4" borderId="2" xfId="22" applyFont="1" applyFill="1" applyBorder="1" applyAlignment="1">
      <alignment horizontal="right" vertical="center" wrapText="1"/>
    </xf>
    <xf numFmtId="43" fontId="8" fillId="0" borderId="2" xfId="1" applyNumberFormat="1" applyFont="1" applyBorder="1" applyAlignment="1">
      <alignment horizontal="right" vertical="top"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6" xfId="1" applyFont="1" applyFill="1" applyBorder="1" applyAlignment="1">
      <alignment horizontal="center" vertical="center" wrapText="1"/>
    </xf>
  </cellXfs>
  <cellStyles count="26">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Обычный_таргентные 2016" xfId="25"/>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azmedial-market.kz/p5603751-pintset-anatomicheskij-obscheg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tabSelected="1" view="pageBreakPreview" zoomScale="60" workbookViewId="0">
      <selection activeCell="U30" sqref="U30"/>
    </sheetView>
  </sheetViews>
  <sheetFormatPr defaultColWidth="8.85546875" defaultRowHeight="12" x14ac:dyDescent="0.2"/>
  <cols>
    <col min="1" max="1" width="6.42578125" style="1" customWidth="1"/>
    <col min="2" max="2" width="40.5703125" style="19" customWidth="1"/>
    <col min="3" max="3" width="58.85546875" style="1" customWidth="1"/>
    <col min="4" max="4" width="13.28515625" style="1" customWidth="1"/>
    <col min="5" max="5" width="15.42578125" style="24" customWidth="1"/>
    <col min="6" max="6" width="13.28515625" style="34" customWidth="1"/>
    <col min="7" max="7" width="17.85546875" style="1" customWidth="1"/>
    <col min="8" max="21" width="18.7109375" style="1" customWidth="1"/>
    <col min="22" max="16384" width="8.85546875" style="1"/>
  </cols>
  <sheetData>
    <row r="1" spans="1:21" x14ac:dyDescent="0.2">
      <c r="E1" s="18" t="s">
        <v>0</v>
      </c>
      <c r="F1" s="31"/>
    </row>
    <row r="2" spans="1:21" x14ac:dyDescent="0.2">
      <c r="E2" s="18" t="s">
        <v>48</v>
      </c>
      <c r="F2" s="31"/>
    </row>
    <row r="4" spans="1:21" s="2" customFormat="1" ht="15.75" customHeight="1" x14ac:dyDescent="0.2">
      <c r="A4" s="49" t="s">
        <v>1</v>
      </c>
      <c r="B4" s="49"/>
      <c r="C4" s="49"/>
      <c r="D4" s="49"/>
      <c r="E4" s="49"/>
      <c r="F4" s="49"/>
      <c r="G4" s="49"/>
    </row>
    <row r="5" spans="1:21" s="2" customFormat="1" ht="40.5" customHeight="1" x14ac:dyDescent="0.2">
      <c r="A5" s="13" t="s">
        <v>2</v>
      </c>
      <c r="B5" s="13" t="s">
        <v>3</v>
      </c>
      <c r="C5" s="13" t="s">
        <v>9</v>
      </c>
      <c r="D5" s="13" t="s">
        <v>4</v>
      </c>
      <c r="E5" s="13" t="s">
        <v>5</v>
      </c>
      <c r="F5" s="14" t="s">
        <v>6</v>
      </c>
      <c r="G5" s="13" t="s">
        <v>7</v>
      </c>
      <c r="H5" s="13" t="s">
        <v>53</v>
      </c>
      <c r="I5" s="13" t="s">
        <v>54</v>
      </c>
      <c r="J5" s="13" t="s">
        <v>55</v>
      </c>
      <c r="K5" s="13" t="s">
        <v>56</v>
      </c>
      <c r="L5" s="13" t="s">
        <v>46</v>
      </c>
      <c r="M5" s="13" t="s">
        <v>57</v>
      </c>
      <c r="N5" s="13" t="s">
        <v>58</v>
      </c>
      <c r="O5" s="13" t="s">
        <v>47</v>
      </c>
      <c r="P5" s="13" t="s">
        <v>59</v>
      </c>
      <c r="Q5" s="13" t="s">
        <v>60</v>
      </c>
      <c r="R5" s="13" t="s">
        <v>61</v>
      </c>
      <c r="S5" s="13" t="s">
        <v>62</v>
      </c>
      <c r="T5" s="13" t="s">
        <v>63</v>
      </c>
      <c r="U5" s="13" t="s">
        <v>64</v>
      </c>
    </row>
    <row r="6" spans="1:21" s="2" customFormat="1" ht="14.25" customHeight="1" x14ac:dyDescent="0.2">
      <c r="A6" s="50" t="s">
        <v>12</v>
      </c>
      <c r="B6" s="51"/>
      <c r="C6" s="51"/>
      <c r="D6" s="51"/>
      <c r="E6" s="51"/>
      <c r="F6" s="51"/>
      <c r="G6" s="52"/>
      <c r="H6" s="43"/>
      <c r="I6" s="43"/>
      <c r="J6" s="43"/>
      <c r="K6" s="43"/>
      <c r="L6" s="43"/>
      <c r="M6" s="43"/>
      <c r="N6" s="43"/>
      <c r="O6" s="43"/>
      <c r="P6" s="43"/>
      <c r="Q6" s="43"/>
      <c r="R6" s="43"/>
      <c r="S6" s="43"/>
      <c r="T6" s="43"/>
      <c r="U6" s="43"/>
    </row>
    <row r="7" spans="1:21" s="2" customFormat="1" ht="24" x14ac:dyDescent="0.2">
      <c r="A7" s="15">
        <v>1</v>
      </c>
      <c r="B7" s="36" t="s">
        <v>13</v>
      </c>
      <c r="C7" s="37" t="s">
        <v>25</v>
      </c>
      <c r="D7" s="25" t="s">
        <v>15</v>
      </c>
      <c r="E7" s="26">
        <v>40</v>
      </c>
      <c r="F7" s="38">
        <v>2000</v>
      </c>
      <c r="G7" s="17">
        <f>E7*F7</f>
        <v>80000</v>
      </c>
      <c r="H7" s="43"/>
      <c r="I7" s="43"/>
      <c r="J7" s="43"/>
      <c r="K7" s="43"/>
      <c r="L7" s="43"/>
      <c r="M7" s="43"/>
      <c r="N7" s="43"/>
      <c r="O7" s="43"/>
      <c r="P7" s="43"/>
      <c r="Q7" s="43"/>
      <c r="R7" s="43"/>
      <c r="S7" s="43"/>
      <c r="T7" s="43"/>
      <c r="U7" s="43"/>
    </row>
    <row r="8" spans="1:21" s="2" customFormat="1" ht="24" x14ac:dyDescent="0.2">
      <c r="A8" s="15">
        <f>A7+1</f>
        <v>2</v>
      </c>
      <c r="B8" s="36" t="s">
        <v>14</v>
      </c>
      <c r="C8" s="39" t="s">
        <v>17</v>
      </c>
      <c r="D8" s="25" t="s">
        <v>15</v>
      </c>
      <c r="E8" s="27">
        <v>10</v>
      </c>
      <c r="F8" s="38">
        <v>2500</v>
      </c>
      <c r="G8" s="17">
        <f t="shared" ref="G8:G29" si="0">E8*F8</f>
        <v>25000</v>
      </c>
      <c r="H8" s="43"/>
      <c r="I8" s="43"/>
      <c r="J8" s="43"/>
      <c r="K8" s="43"/>
      <c r="L8" s="43"/>
      <c r="M8" s="43"/>
      <c r="N8" s="43"/>
      <c r="O8" s="43"/>
      <c r="P8" s="43"/>
      <c r="Q8" s="43"/>
      <c r="R8" s="43"/>
      <c r="S8" s="43"/>
      <c r="T8" s="43"/>
      <c r="U8" s="43"/>
    </row>
    <row r="9" spans="1:21" s="2" customFormat="1" x14ac:dyDescent="0.2">
      <c r="A9" s="15">
        <f t="shared" ref="A9:A29" si="1">A8+1</f>
        <v>3</v>
      </c>
      <c r="B9" s="35" t="s">
        <v>40</v>
      </c>
      <c r="C9" s="35" t="s">
        <v>40</v>
      </c>
      <c r="D9" s="25" t="s">
        <v>15</v>
      </c>
      <c r="E9" s="27">
        <v>10</v>
      </c>
      <c r="F9" s="38">
        <v>1885</v>
      </c>
      <c r="G9" s="17">
        <f t="shared" si="0"/>
        <v>18850</v>
      </c>
      <c r="H9" s="43"/>
      <c r="I9" s="43"/>
      <c r="J9" s="43"/>
      <c r="K9" s="43"/>
      <c r="L9" s="43"/>
      <c r="M9" s="43"/>
      <c r="N9" s="43"/>
      <c r="O9" s="43"/>
      <c r="P9" s="43"/>
      <c r="Q9" s="43"/>
      <c r="R9" s="43"/>
      <c r="S9" s="43"/>
      <c r="T9" s="43"/>
      <c r="U9" s="43"/>
    </row>
    <row r="10" spans="1:21" s="2" customFormat="1" ht="24" x14ac:dyDescent="0.2">
      <c r="A10" s="15">
        <f t="shared" si="1"/>
        <v>4</v>
      </c>
      <c r="B10" s="36" t="s">
        <v>45</v>
      </c>
      <c r="C10" s="37" t="s">
        <v>16</v>
      </c>
      <c r="D10" s="25" t="s">
        <v>15</v>
      </c>
      <c r="E10" s="26">
        <v>1000</v>
      </c>
      <c r="F10" s="38">
        <v>27.4</v>
      </c>
      <c r="G10" s="28">
        <f t="shared" si="0"/>
        <v>27400</v>
      </c>
      <c r="H10" s="43"/>
      <c r="I10" s="43"/>
      <c r="J10" s="43"/>
      <c r="K10" s="43"/>
      <c r="L10" s="43"/>
      <c r="M10" s="43"/>
      <c r="N10" s="43"/>
      <c r="O10" s="43"/>
      <c r="P10" s="43"/>
      <c r="Q10" s="43"/>
      <c r="R10" s="43"/>
      <c r="S10" s="43"/>
      <c r="T10" s="43"/>
      <c r="U10" s="43"/>
    </row>
    <row r="11" spans="1:21" s="2" customFormat="1" x14ac:dyDescent="0.2">
      <c r="A11" s="15">
        <f t="shared" si="1"/>
        <v>5</v>
      </c>
      <c r="B11" s="29" t="s">
        <v>41</v>
      </c>
      <c r="C11" s="29" t="s">
        <v>41</v>
      </c>
      <c r="D11" s="25" t="s">
        <v>15</v>
      </c>
      <c r="E11" s="26">
        <v>10</v>
      </c>
      <c r="F11" s="38">
        <f>20820*1.07</f>
        <v>22277.4</v>
      </c>
      <c r="G11" s="28">
        <f t="shared" si="0"/>
        <v>222774</v>
      </c>
      <c r="H11" s="43"/>
      <c r="I11" s="43"/>
      <c r="J11" s="43"/>
      <c r="K11" s="43"/>
      <c r="L11" s="43"/>
      <c r="M11" s="43"/>
      <c r="N11" s="43"/>
      <c r="O11" s="43"/>
      <c r="P11" s="43"/>
      <c r="Q11" s="43"/>
      <c r="R11" s="43"/>
      <c r="S11" s="43"/>
      <c r="T11" s="43"/>
      <c r="U11" s="43"/>
    </row>
    <row r="12" spans="1:21" s="2" customFormat="1" x14ac:dyDescent="0.2">
      <c r="A12" s="15">
        <f t="shared" si="1"/>
        <v>6</v>
      </c>
      <c r="B12" s="29" t="s">
        <v>42</v>
      </c>
      <c r="C12" s="29" t="s">
        <v>42</v>
      </c>
      <c r="D12" s="25" t="s">
        <v>15</v>
      </c>
      <c r="E12" s="26">
        <v>10</v>
      </c>
      <c r="F12" s="38">
        <f>12500*1.074</f>
        <v>13425</v>
      </c>
      <c r="G12" s="28">
        <f t="shared" si="0"/>
        <v>134250</v>
      </c>
      <c r="H12" s="43"/>
      <c r="I12" s="43"/>
      <c r="J12" s="43"/>
      <c r="K12" s="43"/>
      <c r="L12" s="43"/>
      <c r="M12" s="43"/>
      <c r="N12" s="43"/>
      <c r="O12" s="43"/>
      <c r="P12" s="44">
        <v>13200</v>
      </c>
      <c r="Q12" s="44">
        <f>P12*E12</f>
        <v>132000</v>
      </c>
      <c r="R12" s="43"/>
      <c r="S12" s="43"/>
      <c r="T12" s="43"/>
      <c r="U12" s="43"/>
    </row>
    <row r="13" spans="1:21" s="2" customFormat="1" ht="24" x14ac:dyDescent="0.2">
      <c r="A13" s="15">
        <f t="shared" si="1"/>
        <v>7</v>
      </c>
      <c r="B13" s="36" t="s">
        <v>18</v>
      </c>
      <c r="C13" s="36" t="s">
        <v>19</v>
      </c>
      <c r="D13" s="25" t="s">
        <v>15</v>
      </c>
      <c r="E13" s="26">
        <v>2075</v>
      </c>
      <c r="F13" s="38">
        <v>2780</v>
      </c>
      <c r="G13" s="28">
        <f t="shared" si="0"/>
        <v>5768500</v>
      </c>
      <c r="H13" s="43"/>
      <c r="I13" s="43"/>
      <c r="J13" s="43"/>
      <c r="K13" s="43"/>
      <c r="L13" s="43">
        <v>1730</v>
      </c>
      <c r="M13" s="43"/>
      <c r="N13" s="43"/>
      <c r="O13" s="43">
        <v>1630</v>
      </c>
      <c r="P13" s="43"/>
      <c r="Q13" s="43"/>
      <c r="R13" s="43"/>
      <c r="S13" s="43"/>
      <c r="T13" s="45">
        <v>1500</v>
      </c>
      <c r="U13" s="45">
        <f>T13*E13</f>
        <v>3112500</v>
      </c>
    </row>
    <row r="14" spans="1:21" s="2" customFormat="1" x14ac:dyDescent="0.2">
      <c r="A14" s="15">
        <f t="shared" si="1"/>
        <v>8</v>
      </c>
      <c r="B14" s="40" t="s">
        <v>20</v>
      </c>
      <c r="C14" s="41" t="s">
        <v>20</v>
      </c>
      <c r="D14" s="25" t="s">
        <v>15</v>
      </c>
      <c r="E14" s="26">
        <v>2000</v>
      </c>
      <c r="F14" s="38">
        <v>80.010000000000005</v>
      </c>
      <c r="G14" s="28">
        <f t="shared" si="0"/>
        <v>160020</v>
      </c>
      <c r="H14" s="43"/>
      <c r="I14" s="43"/>
      <c r="J14" s="43"/>
      <c r="K14" s="43"/>
      <c r="L14" s="43"/>
      <c r="M14" s="43"/>
      <c r="N14" s="43"/>
      <c r="O14" s="43"/>
      <c r="P14" s="43"/>
      <c r="Q14" s="43"/>
      <c r="R14" s="43"/>
      <c r="S14" s="43"/>
      <c r="T14" s="43"/>
      <c r="U14" s="43"/>
    </row>
    <row r="15" spans="1:21" s="2" customFormat="1" x14ac:dyDescent="0.2">
      <c r="A15" s="15">
        <f t="shared" si="1"/>
        <v>9</v>
      </c>
      <c r="B15" s="40" t="s">
        <v>21</v>
      </c>
      <c r="C15" s="41" t="s">
        <v>21</v>
      </c>
      <c r="D15" s="25" t="s">
        <v>15</v>
      </c>
      <c r="E15" s="26">
        <v>50</v>
      </c>
      <c r="F15" s="38">
        <v>80.010000000000005</v>
      </c>
      <c r="G15" s="28">
        <f t="shared" si="0"/>
        <v>4000.5000000000005</v>
      </c>
      <c r="H15" s="43"/>
      <c r="I15" s="43"/>
      <c r="J15" s="43"/>
      <c r="K15" s="43"/>
      <c r="L15" s="43"/>
      <c r="M15" s="43"/>
      <c r="N15" s="43"/>
      <c r="O15" s="43"/>
      <c r="P15" s="43"/>
      <c r="Q15" s="43"/>
      <c r="R15" s="43"/>
      <c r="S15" s="43"/>
      <c r="T15" s="43"/>
      <c r="U15" s="43"/>
    </row>
    <row r="16" spans="1:21" s="2" customFormat="1" x14ac:dyDescent="0.2">
      <c r="A16" s="15">
        <f t="shared" si="1"/>
        <v>10</v>
      </c>
      <c r="B16" s="40" t="s">
        <v>22</v>
      </c>
      <c r="C16" s="41" t="s">
        <v>22</v>
      </c>
      <c r="D16" s="25" t="s">
        <v>15</v>
      </c>
      <c r="E16" s="26">
        <f>4000+300</f>
        <v>4300</v>
      </c>
      <c r="F16" s="38">
        <v>80.010000000000005</v>
      </c>
      <c r="G16" s="28">
        <f t="shared" si="0"/>
        <v>344043</v>
      </c>
      <c r="H16" s="43"/>
      <c r="I16" s="43"/>
      <c r="J16" s="43"/>
      <c r="K16" s="43"/>
      <c r="L16" s="43"/>
      <c r="M16" s="43"/>
      <c r="N16" s="43"/>
      <c r="O16" s="43"/>
      <c r="P16" s="43"/>
      <c r="Q16" s="43"/>
      <c r="R16" s="43"/>
      <c r="S16" s="43"/>
      <c r="T16" s="43"/>
      <c r="U16" s="43"/>
    </row>
    <row r="17" spans="1:21" s="2" customFormat="1" ht="24" x14ac:dyDescent="0.2">
      <c r="A17" s="15">
        <f t="shared" si="1"/>
        <v>11</v>
      </c>
      <c r="B17" s="36" t="s">
        <v>23</v>
      </c>
      <c r="C17" s="37" t="s">
        <v>44</v>
      </c>
      <c r="D17" s="25" t="s">
        <v>15</v>
      </c>
      <c r="E17" s="26">
        <v>30</v>
      </c>
      <c r="F17" s="38">
        <v>145</v>
      </c>
      <c r="G17" s="28">
        <f t="shared" si="0"/>
        <v>4350</v>
      </c>
      <c r="H17" s="43"/>
      <c r="I17" s="43"/>
      <c r="J17" s="43"/>
      <c r="K17" s="43"/>
      <c r="L17" s="43"/>
      <c r="M17" s="43"/>
      <c r="N17" s="43"/>
      <c r="O17" s="43"/>
      <c r="P17" s="43"/>
      <c r="Q17" s="43"/>
      <c r="R17" s="43"/>
      <c r="S17" s="43"/>
      <c r="T17" s="43"/>
      <c r="U17" s="43"/>
    </row>
    <row r="18" spans="1:21" s="2" customFormat="1" ht="24" x14ac:dyDescent="0.2">
      <c r="A18" s="15">
        <f t="shared" si="1"/>
        <v>12</v>
      </c>
      <c r="B18" s="36" t="s">
        <v>24</v>
      </c>
      <c r="C18" s="29" t="s">
        <v>43</v>
      </c>
      <c r="D18" s="25" t="s">
        <v>15</v>
      </c>
      <c r="E18" s="26">
        <v>5</v>
      </c>
      <c r="F18" s="38">
        <v>341</v>
      </c>
      <c r="G18" s="28">
        <f t="shared" si="0"/>
        <v>1705</v>
      </c>
      <c r="H18" s="43"/>
      <c r="I18" s="43"/>
      <c r="J18" s="43"/>
      <c r="K18" s="43"/>
      <c r="L18" s="43"/>
      <c r="M18" s="43"/>
      <c r="N18" s="43"/>
      <c r="O18" s="43"/>
      <c r="P18" s="43"/>
      <c r="Q18" s="43"/>
      <c r="R18" s="43"/>
      <c r="S18" s="43"/>
      <c r="T18" s="43"/>
      <c r="U18" s="43"/>
    </row>
    <row r="19" spans="1:21" s="2" customFormat="1" ht="24" x14ac:dyDescent="0.2">
      <c r="A19" s="15">
        <f t="shared" si="1"/>
        <v>13</v>
      </c>
      <c r="B19" s="29" t="s">
        <v>26</v>
      </c>
      <c r="C19" s="29" t="s">
        <v>26</v>
      </c>
      <c r="D19" s="25" t="s">
        <v>15</v>
      </c>
      <c r="E19" s="16">
        <v>10</v>
      </c>
      <c r="F19" s="38">
        <v>2100</v>
      </c>
      <c r="G19" s="17">
        <f t="shared" si="0"/>
        <v>21000</v>
      </c>
      <c r="H19" s="43"/>
      <c r="I19" s="43"/>
      <c r="J19" s="44">
        <v>1740</v>
      </c>
      <c r="K19" s="44">
        <f>E19*J19</f>
        <v>17400</v>
      </c>
      <c r="L19" s="43"/>
      <c r="M19" s="43"/>
      <c r="N19" s="43"/>
      <c r="O19" s="43"/>
      <c r="P19" s="43"/>
      <c r="Q19" s="43"/>
      <c r="R19" s="43"/>
      <c r="S19" s="43"/>
      <c r="T19" s="43"/>
      <c r="U19" s="43"/>
    </row>
    <row r="20" spans="1:21" s="2" customFormat="1" ht="24" x14ac:dyDescent="0.2">
      <c r="A20" s="15">
        <f t="shared" si="1"/>
        <v>14</v>
      </c>
      <c r="B20" s="29" t="s">
        <v>27</v>
      </c>
      <c r="C20" s="29" t="s">
        <v>27</v>
      </c>
      <c r="D20" s="25" t="s">
        <v>15</v>
      </c>
      <c r="E20" s="16">
        <v>20</v>
      </c>
      <c r="F20" s="38">
        <v>2100</v>
      </c>
      <c r="G20" s="17">
        <f t="shared" si="0"/>
        <v>42000</v>
      </c>
      <c r="H20" s="43"/>
      <c r="I20" s="43"/>
      <c r="J20" s="44">
        <v>1740</v>
      </c>
      <c r="K20" s="44">
        <f>E20*J20</f>
        <v>34800</v>
      </c>
      <c r="L20" s="43"/>
      <c r="M20" s="43"/>
      <c r="N20" s="43"/>
      <c r="O20" s="43"/>
      <c r="P20" s="43"/>
      <c r="Q20" s="43"/>
      <c r="R20" s="43"/>
      <c r="S20" s="43"/>
      <c r="T20" s="43"/>
      <c r="U20" s="43"/>
    </row>
    <row r="21" spans="1:21" s="2" customFormat="1" ht="24" x14ac:dyDescent="0.2">
      <c r="A21" s="15">
        <f t="shared" si="1"/>
        <v>15</v>
      </c>
      <c r="B21" s="29" t="s">
        <v>28</v>
      </c>
      <c r="C21" s="29" t="s">
        <v>28</v>
      </c>
      <c r="D21" s="25" t="s">
        <v>15</v>
      </c>
      <c r="E21" s="16">
        <f>650+100</f>
        <v>750</v>
      </c>
      <c r="F21" s="38">
        <v>480</v>
      </c>
      <c r="G21" s="17">
        <f t="shared" si="0"/>
        <v>360000</v>
      </c>
      <c r="H21" s="43"/>
      <c r="I21" s="43"/>
      <c r="J21" s="43">
        <v>244</v>
      </c>
      <c r="K21" s="43"/>
      <c r="L21" s="43"/>
      <c r="M21" s="43"/>
      <c r="N21" s="43"/>
      <c r="O21" s="43">
        <v>255</v>
      </c>
      <c r="P21" s="43">
        <v>310</v>
      </c>
      <c r="Q21" s="43"/>
      <c r="R21" s="43"/>
      <c r="S21" s="43"/>
      <c r="T21" s="45">
        <v>200</v>
      </c>
      <c r="U21" s="45">
        <f>T21*E21</f>
        <v>150000</v>
      </c>
    </row>
    <row r="22" spans="1:21" s="2" customFormat="1" ht="24" x14ac:dyDescent="0.2">
      <c r="A22" s="15">
        <f t="shared" si="1"/>
        <v>16</v>
      </c>
      <c r="B22" s="29" t="s">
        <v>29</v>
      </c>
      <c r="C22" s="29" t="s">
        <v>29</v>
      </c>
      <c r="D22" s="25" t="s">
        <v>15</v>
      </c>
      <c r="E22" s="16">
        <f>800+50</f>
        <v>850</v>
      </c>
      <c r="F22" s="38">
        <v>480</v>
      </c>
      <c r="G22" s="17">
        <f t="shared" si="0"/>
        <v>408000</v>
      </c>
      <c r="H22" s="43"/>
      <c r="I22" s="43"/>
      <c r="J22" s="43">
        <v>244</v>
      </c>
      <c r="K22" s="43"/>
      <c r="L22" s="43"/>
      <c r="M22" s="43"/>
      <c r="N22" s="43"/>
      <c r="O22" s="43">
        <v>255</v>
      </c>
      <c r="P22" s="43">
        <v>310</v>
      </c>
      <c r="Q22" s="43"/>
      <c r="R22" s="43"/>
      <c r="S22" s="43"/>
      <c r="T22" s="45">
        <v>200</v>
      </c>
      <c r="U22" s="45">
        <f>T22*E22</f>
        <v>170000</v>
      </c>
    </row>
    <row r="23" spans="1:21" s="2" customFormat="1" ht="24" x14ac:dyDescent="0.2">
      <c r="A23" s="15">
        <f t="shared" si="1"/>
        <v>17</v>
      </c>
      <c r="B23" s="29" t="s">
        <v>30</v>
      </c>
      <c r="C23" s="29" t="s">
        <v>30</v>
      </c>
      <c r="D23" s="25" t="s">
        <v>15</v>
      </c>
      <c r="E23" s="16">
        <f>60+20</f>
        <v>80</v>
      </c>
      <c r="F23" s="38">
        <v>480</v>
      </c>
      <c r="G23" s="17">
        <f t="shared" si="0"/>
        <v>38400</v>
      </c>
      <c r="H23" s="43"/>
      <c r="I23" s="43"/>
      <c r="J23" s="43">
        <v>244</v>
      </c>
      <c r="K23" s="43"/>
      <c r="L23" s="43"/>
      <c r="M23" s="43"/>
      <c r="N23" s="43"/>
      <c r="O23" s="43">
        <v>280</v>
      </c>
      <c r="P23" s="43"/>
      <c r="Q23" s="43"/>
      <c r="R23" s="43"/>
      <c r="S23" s="43"/>
      <c r="T23" s="45">
        <v>200</v>
      </c>
      <c r="U23" s="45">
        <f>T23*E23</f>
        <v>16000</v>
      </c>
    </row>
    <row r="24" spans="1:21" s="2" customFormat="1" ht="24" x14ac:dyDescent="0.2">
      <c r="A24" s="15">
        <f t="shared" si="1"/>
        <v>18</v>
      </c>
      <c r="B24" s="29" t="s">
        <v>31</v>
      </c>
      <c r="C24" s="29" t="s">
        <v>31</v>
      </c>
      <c r="D24" s="25" t="s">
        <v>15</v>
      </c>
      <c r="E24" s="16">
        <f>1600+100</f>
        <v>1700</v>
      </c>
      <c r="F24" s="38">
        <v>480</v>
      </c>
      <c r="G24" s="17">
        <f t="shared" si="0"/>
        <v>816000</v>
      </c>
      <c r="H24" s="43"/>
      <c r="I24" s="43"/>
      <c r="J24" s="43">
        <v>244</v>
      </c>
      <c r="K24" s="43"/>
      <c r="L24" s="43"/>
      <c r="M24" s="43"/>
      <c r="N24" s="43"/>
      <c r="O24" s="43">
        <v>255</v>
      </c>
      <c r="P24" s="43">
        <v>310</v>
      </c>
      <c r="Q24" s="43"/>
      <c r="R24" s="43"/>
      <c r="S24" s="43"/>
      <c r="T24" s="45">
        <v>200</v>
      </c>
      <c r="U24" s="45">
        <f>T24*E24</f>
        <v>340000</v>
      </c>
    </row>
    <row r="25" spans="1:21" s="2" customFormat="1" ht="85.5" customHeight="1" x14ac:dyDescent="0.2">
      <c r="A25" s="15">
        <f t="shared" si="1"/>
        <v>19</v>
      </c>
      <c r="B25" s="30" t="s">
        <v>32</v>
      </c>
      <c r="C25" s="29" t="s">
        <v>32</v>
      </c>
      <c r="D25" s="25" t="s">
        <v>15</v>
      </c>
      <c r="E25" s="16">
        <v>10</v>
      </c>
      <c r="F25" s="38">
        <v>12500</v>
      </c>
      <c r="G25" s="17">
        <f t="shared" si="0"/>
        <v>125000</v>
      </c>
      <c r="H25" s="43"/>
      <c r="I25" s="43"/>
      <c r="J25" s="43"/>
      <c r="K25" s="43"/>
      <c r="L25" s="43"/>
      <c r="M25" s="43"/>
      <c r="N25" s="43"/>
      <c r="O25" s="43"/>
      <c r="P25" s="43"/>
      <c r="Q25" s="43"/>
      <c r="R25" s="43"/>
      <c r="S25" s="43"/>
      <c r="T25" s="43"/>
      <c r="U25" s="43"/>
    </row>
    <row r="26" spans="1:21" s="2" customFormat="1" ht="48" x14ac:dyDescent="0.2">
      <c r="A26" s="15">
        <f t="shared" si="1"/>
        <v>20</v>
      </c>
      <c r="B26" s="29" t="s">
        <v>33</v>
      </c>
      <c r="C26" s="29" t="s">
        <v>34</v>
      </c>
      <c r="D26" s="25" t="s">
        <v>15</v>
      </c>
      <c r="E26" s="16">
        <v>10</v>
      </c>
      <c r="F26" s="38">
        <v>4500</v>
      </c>
      <c r="G26" s="17">
        <f t="shared" si="0"/>
        <v>45000</v>
      </c>
      <c r="H26" s="43"/>
      <c r="I26" s="43"/>
      <c r="J26" s="43"/>
      <c r="K26" s="43"/>
      <c r="L26" s="43"/>
      <c r="M26" s="43"/>
      <c r="N26" s="43"/>
      <c r="O26" s="43"/>
      <c r="P26" s="43"/>
      <c r="Q26" s="43"/>
      <c r="R26" s="43"/>
      <c r="S26" s="43"/>
      <c r="T26" s="43"/>
      <c r="U26" s="43"/>
    </row>
    <row r="27" spans="1:21" s="2" customFormat="1" ht="24" x14ac:dyDescent="0.2">
      <c r="A27" s="15">
        <f t="shared" si="1"/>
        <v>21</v>
      </c>
      <c r="B27" s="29" t="s">
        <v>35</v>
      </c>
      <c r="C27" s="29" t="s">
        <v>35</v>
      </c>
      <c r="D27" s="25" t="s">
        <v>15</v>
      </c>
      <c r="E27" s="16">
        <f>2057+240</f>
        <v>2297</v>
      </c>
      <c r="F27" s="38">
        <v>418</v>
      </c>
      <c r="G27" s="17">
        <f t="shared" si="0"/>
        <v>960146</v>
      </c>
      <c r="H27" s="43"/>
      <c r="I27" s="43"/>
      <c r="J27" s="43"/>
      <c r="K27" s="43"/>
      <c r="L27" s="43"/>
      <c r="M27" s="45">
        <v>240.75</v>
      </c>
      <c r="N27" s="45">
        <f>M27*E27</f>
        <v>553002.75</v>
      </c>
      <c r="O27" s="43">
        <v>350</v>
      </c>
      <c r="P27" s="43"/>
      <c r="Q27" s="43"/>
      <c r="R27" s="43"/>
      <c r="S27" s="43"/>
      <c r="T27" s="43"/>
      <c r="U27" s="43"/>
    </row>
    <row r="28" spans="1:21" s="2" customFormat="1" ht="288" x14ac:dyDescent="0.2">
      <c r="A28" s="15">
        <f t="shared" si="1"/>
        <v>22</v>
      </c>
      <c r="B28" s="29" t="s">
        <v>36</v>
      </c>
      <c r="C28" s="29" t="s">
        <v>37</v>
      </c>
      <c r="D28" s="25" t="s">
        <v>15</v>
      </c>
      <c r="E28" s="16">
        <v>250</v>
      </c>
      <c r="F28" s="38">
        <v>17900</v>
      </c>
      <c r="G28" s="17">
        <f t="shared" si="0"/>
        <v>4475000</v>
      </c>
      <c r="H28" s="43"/>
      <c r="I28" s="43"/>
      <c r="J28" s="43"/>
      <c r="K28" s="43"/>
      <c r="L28" s="43"/>
      <c r="M28" s="43"/>
      <c r="N28" s="43"/>
      <c r="O28" s="43"/>
      <c r="P28" s="43"/>
      <c r="Q28" s="43"/>
      <c r="R28" s="44">
        <v>17850</v>
      </c>
      <c r="S28" s="44">
        <f>R28*E28</f>
        <v>4462500</v>
      </c>
      <c r="T28" s="43"/>
      <c r="U28" s="43"/>
    </row>
    <row r="29" spans="1:21" s="2" customFormat="1" ht="60" x14ac:dyDescent="0.2">
      <c r="A29" s="15">
        <f t="shared" si="1"/>
        <v>23</v>
      </c>
      <c r="B29" s="29" t="s">
        <v>38</v>
      </c>
      <c r="C29" s="29" t="s">
        <v>39</v>
      </c>
      <c r="D29" s="25" t="s">
        <v>15</v>
      </c>
      <c r="E29" s="16">
        <v>20</v>
      </c>
      <c r="F29" s="38">
        <v>5000</v>
      </c>
      <c r="G29" s="17">
        <f t="shared" si="0"/>
        <v>100000</v>
      </c>
      <c r="H29" s="44">
        <v>4500</v>
      </c>
      <c r="I29" s="44">
        <f>H29*E29</f>
        <v>90000</v>
      </c>
      <c r="J29" s="43"/>
      <c r="K29" s="43"/>
      <c r="L29" s="43"/>
      <c r="M29" s="43"/>
      <c r="N29" s="43"/>
      <c r="O29" s="43"/>
      <c r="P29" s="43"/>
      <c r="Q29" s="43"/>
      <c r="R29" s="43"/>
      <c r="S29" s="43"/>
      <c r="T29" s="43"/>
      <c r="U29" s="43"/>
    </row>
    <row r="30" spans="1:21" s="6" customFormat="1" ht="13.5" customHeight="1" x14ac:dyDescent="0.2">
      <c r="A30" s="3"/>
      <c r="B30" s="20" t="s">
        <v>10</v>
      </c>
      <c r="C30" s="12"/>
      <c r="D30" s="4"/>
      <c r="E30" s="22"/>
      <c r="F30" s="32"/>
      <c r="G30" s="5">
        <f>SUM(G7:G29)</f>
        <v>14181438.5</v>
      </c>
      <c r="H30" s="3"/>
      <c r="I30" s="46">
        <f>I29</f>
        <v>90000</v>
      </c>
      <c r="J30" s="3"/>
      <c r="K30" s="46">
        <f>K19+K20</f>
        <v>52200</v>
      </c>
      <c r="L30" s="3"/>
      <c r="M30" s="3"/>
      <c r="N30" s="46">
        <f>N27</f>
        <v>553002.75</v>
      </c>
      <c r="O30" s="3"/>
      <c r="P30" s="3"/>
      <c r="Q30" s="46">
        <f>Q12</f>
        <v>132000</v>
      </c>
      <c r="R30" s="3"/>
      <c r="S30" s="46">
        <f>S28</f>
        <v>4462500</v>
      </c>
      <c r="T30" s="3"/>
      <c r="U30" s="46">
        <f>U13+U21+U22+U23+U24</f>
        <v>3788500</v>
      </c>
    </row>
    <row r="31" spans="1:21" ht="9.75" customHeight="1" x14ac:dyDescent="0.2">
      <c r="A31" s="7"/>
      <c r="B31" s="21"/>
      <c r="C31" s="8"/>
      <c r="D31" s="9"/>
      <c r="E31" s="23"/>
      <c r="F31" s="33"/>
      <c r="G31" s="10"/>
    </row>
    <row r="32" spans="1:21" x14ac:dyDescent="0.2">
      <c r="A32" s="48" t="s">
        <v>8</v>
      </c>
      <c r="B32" s="48"/>
      <c r="C32" s="48"/>
      <c r="D32" s="48"/>
      <c r="E32" s="48"/>
      <c r="F32" s="48"/>
      <c r="G32" s="48"/>
    </row>
    <row r="33" spans="1:7" s="11" customFormat="1" ht="39.75" customHeight="1" x14ac:dyDescent="0.2">
      <c r="A33" s="47" t="s">
        <v>11</v>
      </c>
      <c r="B33" s="47"/>
      <c r="C33" s="47"/>
      <c r="D33" s="47"/>
      <c r="E33" s="47"/>
      <c r="F33" s="47"/>
      <c r="G33" s="47"/>
    </row>
    <row r="35" spans="1:7" x14ac:dyDescent="0.2">
      <c r="B35" s="1" t="s">
        <v>49</v>
      </c>
      <c r="E35" s="1"/>
      <c r="F35" s="42"/>
      <c r="G35" s="1" t="s">
        <v>50</v>
      </c>
    </row>
    <row r="36" spans="1:7" x14ac:dyDescent="0.2">
      <c r="B36" s="1"/>
      <c r="E36" s="1"/>
      <c r="F36" s="42"/>
    </row>
    <row r="37" spans="1:7" x14ac:dyDescent="0.2">
      <c r="B37" s="1" t="s">
        <v>51</v>
      </c>
      <c r="E37" s="1"/>
      <c r="F37" s="42"/>
      <c r="G37" s="1" t="s">
        <v>52</v>
      </c>
    </row>
  </sheetData>
  <mergeCells count="4">
    <mergeCell ref="A33:G33"/>
    <mergeCell ref="A32:G32"/>
    <mergeCell ref="A4:G4"/>
    <mergeCell ref="A6:G6"/>
  </mergeCells>
  <hyperlinks>
    <hyperlink ref="C8" r:id="rId1" display="https://kazmedial-market.kz/p5603751-pintset-anatomicheskij-obschego.html"/>
  </hyperlinks>
  <pageMargins left="0.19685039370078741" right="0.19685039370078741" top="0.74803149606299213" bottom="0.74803149606299213" header="0.31496062992125984" footer="0.31496062992125984"/>
  <pageSetup paperSize="9" scale="33"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2024-02-23T05:10:42Z</cp:lastPrinted>
  <dcterms:created xsi:type="dcterms:W3CDTF">2019-03-11T10:08:28Z</dcterms:created>
  <dcterms:modified xsi:type="dcterms:W3CDTF">2024-02-28T11:24:03Z</dcterms:modified>
</cp:coreProperties>
</file>