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Протокола\"/>
    </mc:Choice>
  </mc:AlternateContent>
  <bookViews>
    <workbookView xWindow="0" yWindow="0" windowWidth="28800" windowHeight="12330"/>
  </bookViews>
  <sheets>
    <sheet name="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МИ!$A$1:$Q$58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Q45" i="1" l="1"/>
  <c r="Q46" i="1"/>
  <c r="Q47" i="1"/>
  <c r="Q44" i="1"/>
  <c r="K42" i="1"/>
  <c r="K41" i="1"/>
  <c r="Q29" i="1"/>
  <c r="Q30" i="1"/>
  <c r="Q28" i="1"/>
  <c r="O32" i="1"/>
  <c r="N32" i="1"/>
  <c r="N29" i="1"/>
  <c r="N28" i="1"/>
  <c r="M12" i="1"/>
  <c r="M13" i="1"/>
  <c r="M14" i="1"/>
  <c r="M15" i="1"/>
  <c r="M16" i="1"/>
  <c r="M17" i="1"/>
  <c r="M18" i="1"/>
  <c r="M19" i="1"/>
  <c r="M20" i="1"/>
  <c r="M21" i="1"/>
  <c r="M22" i="1"/>
  <c r="M23" i="1"/>
  <c r="M24" i="1"/>
  <c r="M25" i="1"/>
  <c r="M26" i="1"/>
  <c r="M11" i="1"/>
  <c r="L26" i="1"/>
  <c r="L25" i="1"/>
  <c r="L24" i="1"/>
  <c r="L23" i="1"/>
  <c r="L22" i="1"/>
  <c r="L21" i="1"/>
  <c r="L19" i="1"/>
  <c r="L18" i="1"/>
  <c r="L17" i="1"/>
  <c r="L16" i="1"/>
  <c r="L15" i="1"/>
  <c r="L14" i="1"/>
  <c r="L13" i="1"/>
  <c r="L12" i="1"/>
  <c r="L11" i="1"/>
  <c r="O48" i="1"/>
  <c r="K48" i="1"/>
  <c r="I48" i="1"/>
  <c r="I8" i="1"/>
  <c r="Q48" i="1" l="1"/>
  <c r="M48" i="1"/>
  <c r="G48" i="1"/>
  <c r="G40" i="1"/>
  <c r="G33" i="1"/>
  <c r="G27" i="1"/>
  <c r="G10" i="1"/>
  <c r="G7" i="1"/>
  <c r="G30" i="1" l="1"/>
  <c r="G31" i="1"/>
  <c r="G20" i="1"/>
  <c r="G9" i="1"/>
  <c r="E46" i="1" l="1"/>
  <c r="G45" i="1" l="1"/>
  <c r="G46" i="1"/>
  <c r="G47" i="1"/>
  <c r="E45" i="1"/>
  <c r="E44" i="1"/>
  <c r="G44" i="1" s="1"/>
  <c r="G43" i="1" l="1"/>
  <c r="G42" i="1" l="1"/>
  <c r="G35" i="1" l="1"/>
  <c r="G36" i="1"/>
  <c r="G37" i="1"/>
  <c r="F41" i="1"/>
  <c r="F39" i="1" l="1"/>
  <c r="F34" i="1" l="1"/>
  <c r="G34" i="1" s="1"/>
  <c r="G39" i="1" l="1"/>
  <c r="G38" i="1" s="1"/>
  <c r="G41" i="1"/>
  <c r="F32" i="1" l="1"/>
  <c r="G32" i="1" s="1"/>
  <c r="F29" i="1"/>
  <c r="G29" i="1" s="1"/>
  <c r="F28" i="1"/>
  <c r="G28" i="1" s="1"/>
  <c r="F26" i="1"/>
  <c r="G26" i="1" s="1"/>
  <c r="F21" i="1"/>
  <c r="G21" i="1" s="1"/>
  <c r="F17" i="1"/>
  <c r="G17" i="1" s="1"/>
  <c r="F16" i="1"/>
  <c r="G16" i="1" s="1"/>
  <c r="F24" i="1"/>
  <c r="G24" i="1" s="1"/>
  <c r="F18" i="1"/>
  <c r="G18" i="1" s="1"/>
  <c r="F13" i="1"/>
  <c r="G13" i="1" s="1"/>
  <c r="F25" i="1"/>
  <c r="G25" i="1" s="1"/>
  <c r="F23" i="1"/>
  <c r="G23" i="1" s="1"/>
  <c r="F22" i="1"/>
  <c r="G22" i="1" s="1"/>
  <c r="F15" i="1"/>
  <c r="G15" i="1" s="1"/>
  <c r="F19" i="1"/>
  <c r="G19" i="1" s="1"/>
  <c r="F11" i="1"/>
  <c r="G11" i="1" s="1"/>
  <c r="F14" i="1"/>
  <c r="G14" i="1" s="1"/>
  <c r="F12" i="1"/>
  <c r="G12" i="1" s="1"/>
  <c r="F8" i="1" l="1"/>
  <c r="G8" i="1" s="1"/>
</calcChain>
</file>

<file path=xl/sharedStrings.xml><?xml version="1.0" encoding="utf-8"?>
<sst xmlns="http://schemas.openxmlformats.org/spreadsheetml/2006/main" count="141" uniqueCount="109">
  <si>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</si>
  <si>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</si>
  <si>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</si>
  <si>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</si>
  <si>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</si>
  <si>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</si>
  <si>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</si>
  <si>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</si>
  <si>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</si>
  <si>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</si>
  <si>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набор</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</si>
  <si>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</si>
  <si>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</si>
  <si>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Гаммаглютаминтрансфераза (GGT)</t>
  </si>
  <si>
    <t>Магний (MG)</t>
  </si>
  <si>
    <t>Фосфор (Р)</t>
  </si>
  <si>
    <t>флакон</t>
  </si>
  <si>
    <t>канистра</t>
  </si>
  <si>
    <t xml:space="preserve">Набор контрольных растворов </t>
  </si>
  <si>
    <t>Специальный жидкий реагент, предназначенный для лизирования эритроцитов при подсчете гемоглобина. В составе не должны содержаться цианиды и азиды. Упаковка должна быть маркирована специальным штриховым кодом совместимым со считывателем для закрытой системы XP-300. Упаковка не менее 3*500мл, совместимая со специальным держателем в приборе.</t>
  </si>
  <si>
    <t>упаковка</t>
  </si>
  <si>
    <t>Реагенты на гематологический анализатор  Sysmex XP-300</t>
  </si>
  <si>
    <t>Медицинские изделия</t>
  </si>
  <si>
    <t>Лизирующий реагент 3 х 500 мл  на автоматический гематологический анализатор Sysmex XP-300</t>
  </si>
  <si>
    <t>Набор контрольной крови на автоматический гематологический анализатор Sysmex XP-300</t>
  </si>
  <si>
    <t>Набор контрольной крови для Sysmex XP 300 входит: Контрольная кровь (высокий уровень) для проверки прецизионности и точности гематологических анализаторов по 16 диагностическим и 6 сервисным параметрам 12*1.5 мл - не менее 1 шт.  Контрольная кровь (низский уровень) для проверки прецизионности и точности гематологических анализаторов по 16 диагностическим и 6 сервисным параметрам 12*1.5 мл - не менее 1 шт.  Контрольная кровь (норма) для проверки прецизионности и точности гематологических анализаторов по 16 диагностическим и 6 сервисным параметрам 12*1.5 мл - не менее 1 шт. Дополнительно вкладыш должен иметь специальный штриховой код совместимый со считывателем для закрытой системы XP-300 для автоматического ввода референтных параметров в память прибора.</t>
  </si>
  <si>
    <t>Билирубин прямой (DBIL/VOX)</t>
  </si>
  <si>
    <t>Глюкоза (GLU-GodPap)</t>
  </si>
  <si>
    <t>Кальций общий (Са)</t>
  </si>
  <si>
    <t>Мочевая кислота (UA)</t>
  </si>
  <si>
    <t>Мочевина (BUN/UREA)</t>
  </si>
  <si>
    <t>Сывороточный мультикалибратор (10*3)</t>
  </si>
  <si>
    <t>Сывороточное железо (FE)</t>
  </si>
  <si>
    <t>Триглицериды (TG)</t>
  </si>
  <si>
    <t>Щелочная фосфотаза (ALP)</t>
  </si>
  <si>
    <t>Реагенты для общеклинических исследований</t>
  </si>
  <si>
    <t>Альбумин (ALB)</t>
  </si>
  <si>
    <t xml:space="preserve">Гематологический реагент LH </t>
  </si>
  <si>
    <t>Гематологический реагент DIFF</t>
  </si>
  <si>
    <t>Моющий раствор, детергент</t>
  </si>
  <si>
    <t xml:space="preserve">Контрольная сыворотка НОРМА (QC N) уровень 1 </t>
  </si>
  <si>
    <t>Контрольная сыворотка ПАТОЛОГИЯ  (QC Р) уровень 2</t>
  </si>
  <si>
    <t>Диагностические реагенты для автоматического биохимического анализатора закрытого типа Mindray BS-200E</t>
  </si>
  <si>
    <t>Диагностические реагенты для автоматического гематологического анализатора закрытого типа Mindray BС-5000</t>
  </si>
  <si>
    <t>Изотонический разбавитель, дилюент</t>
  </si>
  <si>
    <t>Однокомпонентный набор реагентов для определения ALB.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</si>
  <si>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DBIL/VOX.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</si>
  <si>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GGT.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</si>
  <si>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GLU-GodPap.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</si>
  <si>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Са.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</si>
  <si>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Лиофильно высушенная сыворотка для проведения QC, с аттестованными нормальными значениями (N) для аналитов биохимии, липидного спектра, специфических белков.. При разведении лиофильной сыворотки,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Mindray BS-200E</t>
  </si>
  <si>
    <t>Лиофильно высушенная сыворотка для проведения QC, с аттестованными нормальными значениями (Р) для аналитов биохимии, липидного спектра, специфических белков. При разведении лиофильной сыворотки, объем готового контрольного раствора не менее 30мл. Набор контрольной сыворотки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Mindray BS-200E</t>
  </si>
  <si>
    <t>Однокомпонентный набор реагентов для определения MG.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</si>
  <si>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UA. Объем рабочего раствора не менее 200мл.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</si>
  <si>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 xml:space="preserve">Двухкомпонентный набор реагентов для определения BUN/UREA.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 </t>
  </si>
  <si>
    <t>Одноуровневый мультикалибратор для однокомпонентных и двухкомпонентных тестов. Лиофильно высушенная сыворотка с аттестованными значениями аналитов для калибровки тестов: GOT/ALT, GOT/AST, ALB, AMS, GGT, GLU-GodPap, FE, CREA-J, LDH, MG, BUN/UREA, TP, TBIL/VOX, DBIL/VOX, CHOL/TC, TG, ALP, UA. При разведении лиофильной сыворотки, объем готового калибратора не менее 30мл. Набор мультикалибратора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 Для автоматического биохимического анализатора закрытого типа Mindray BS-200E</t>
  </si>
  <si>
    <t>Двухкомпонентный набор реагентов для определения FE. Объем рабочего раствора не менее 96мл.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</si>
  <si>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TG.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должнен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</si>
  <si>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Однокомпонентный набор реагентов для определения Р. Объем рабочего раствора не менее 160мл. Реагент должен быть расфасован в одноразовый оригинальный контейнер R1, для предотвращения контаминации и не требуется переливания в дополнительный картридж. Контейнер должен быть полностью адаптирован для реагентной карусели анализатора и снабжен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</si>
  <si>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Двухкомпонентный набор реагентов для определения ALP. Объем рабочего раствора не менее 176мл. Реагенты должны быть расфасованы в одноразовые оригинальные контейнера R1 и R2, для предотвращения контаминации и не требуется переливания в дополнительные картриджи. Контейнера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 Проведение процедур калибровки и контроля качества только с помощью мультисывороток.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 Для автоматического биохимического анализатора закрытого типа Mindray BS-200E</t>
  </si>
  <si>
    <t>Специальный жидкий реагент типа DIFF, предназначенный для одновременного лизирования красных кровяных клеток, дифференцировки лейкоцитов по 5 субпопуляциям и химического окрашивания базофилов и эозинофилов.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500мл.Для автоматического гематологического анализатора закрытого типа Mindray ВС-5000.</t>
  </si>
  <si>
    <t>Специальный жидкий реагент типа LH, предназначенный для лизирования красных кровяных клеток и химического окрашивания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гематологический системы. Объем флакона не менее 100мл.Для автоматического гематологического анализатора закрытого типа Mindray ВС-5000.</t>
  </si>
  <si>
    <t>Специальный концентрированный реагент, детергент типа CD80. Реагент предназначен для приготовления моющего раствора использующегося для промывки блока реакционных кювет, дозирующих зондов, миксера. Готовый раствор не должен обладать коррозийными и окисляющими свойствами при контакте с деталями анализатора. Фасовка концентрата должна быть не менее 1 литра. Должно хватать для приготовления не менее чем 15 литров моющего раствора. Для автоматического биохимического анализатора закрытого типа Mindray BS-200E</t>
  </si>
  <si>
    <t>Специальный разбавитель, дилюент,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гематологический системы. .Объем упаковки не менее 20 литров.Для автоматического гематологического анализатора закрытого типа Mindray ВС-5000.</t>
  </si>
  <si>
    <r>
      <t>Набор контрольных растворов</t>
    </r>
    <r>
      <rPr>
        <sz val="9"/>
        <color rgb="FFFF0000"/>
        <rFont val="Times New Roman"/>
        <family val="1"/>
        <charset val="204"/>
      </rPr>
      <t xml:space="preserve"> </t>
    </r>
    <r>
      <rPr>
        <sz val="9"/>
        <rFont val="Times New Roman"/>
        <family val="1"/>
        <charset val="204"/>
      </rPr>
      <t>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трех флаконов, емкостью не менее 3,5мл каждый. Контрольные растворы предоставляют проверенные контрольные данные не менее чем по двенадцати  клинического анализа крови плюс дополнительные аналитические параметры, относящиеся к трехвершинной кривой распределения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Дополнительно вкладыш должен иметь специальный штриховой код совместимый со считывателем для закрытой гематологической системы для автоматического ввода референтных параметров в память прибора.Для автоматического гематологического анализатора закрытого типа Mindray ВС-5000.</t>
    </r>
  </si>
  <si>
    <t>Чистящий раствор (1000мл) на автоматический гематологический анализатор Sysmex</t>
  </si>
  <si>
    <t>Очищающий раствор для работы на автоматических гематологических анализаторах серии Sysmex (1000мл)</t>
  </si>
  <si>
    <t>Набор реагентов: Бриллиантовый крезиловый синий, 1 % в растворе натрия хлористого, 0,9 % – 1 флакон (50 мл)</t>
  </si>
  <si>
    <t>Азур-Эозин по Романовскому-Гимзе, краситель (1л)</t>
  </si>
  <si>
    <t>литр</t>
  </si>
  <si>
    <t>Реагенты для блока ПМЛ</t>
  </si>
  <si>
    <t>Синтетическая монтирующая среда для приготовления гистологических и цитологических препаратов для окрашивания Гематоксилина Майера (во флаконе по 500мл)</t>
  </si>
  <si>
    <t>Папаниколау гематоксилин Гарриса</t>
  </si>
  <si>
    <t>Папаниколау OG-6</t>
  </si>
  <si>
    <t>Папаниколау ЕА - 50</t>
  </si>
  <si>
    <t>Папаниколау гематоксилин Гарриса. Краситель темно синего цвета в стеклянной темной бутылке по 1л</t>
  </si>
  <si>
    <t>Папаниколау OG-6. Краситель оранжевого цвета в стеклянной темной бутылке по 1л</t>
  </si>
  <si>
    <t>Папаниколау ЕА - 50. Краситель зеленого цвета в стеклянной  темной  бутылке по 1л</t>
  </si>
  <si>
    <t>Парафин-среда парафиновая гранулированная для гистологической проводки и заливки</t>
  </si>
  <si>
    <t>Парафин-среда парафиновая гранулированная для
гистологической проводки и заливки (гранулах, в бумажном
пакете по 5кг)</t>
  </si>
  <si>
    <t>килограмм</t>
  </si>
  <si>
    <t xml:space="preserve">Гематоксилин Майера 1л. Краситель для микроскопических препаратов. Обеспечивает визуализацию ядер клеток в срезах(парафиновых, криостатных, вибротомных, изготовленных на Замораживающем микротоме) и цитологических препаратах. Реагент не содержит этонола и метонола. </t>
  </si>
  <si>
    <t>Гематоксилин Майера 1л</t>
  </si>
  <si>
    <t>Эритротест-Цоликлон анти А 10 мл №10</t>
  </si>
  <si>
    <t xml:space="preserve">Прозрачная жидкость красного цвета. Титр в реакции агглютинации на плоскости с эритроцитами группы А(II) не менее – 1:32. Реагент включает два моноклональных антитела с различной активностью в отношении слабых и сильных форм антигена. Надежно выявляет антигены А1, А2, А3.
2ух серий, продуцируемых разными клеточными линиями.
</t>
  </si>
  <si>
    <t>Эритротест-Цоликлон анти В 10 мл №10</t>
  </si>
  <si>
    <t xml:space="preserve">Прозрачная жидкость синего цвета. Титр в реакции агглютинации на плоскости с эритроцитами группы В(III) не менее – 1:32.
2ух серий, продуцируемых разными клеточными линиями.
</t>
  </si>
  <si>
    <t>Эритротест-Цоликлон анти Д  -супер 10 мл №10</t>
  </si>
  <si>
    <t>Моноклональные антитела человека класса IgM. Определяет D антиген в реакции прямой гемагглютинации на плоскости, в пробирочном тесте, Отличается высокой скоростью агглютинации на плоскости. Не требуется контроля с растворителем. Титр не менее 1:256 в реакции агглютинации в микроплате с D(+) эритроцитами.</t>
  </si>
  <si>
    <t>Эритротест-Цоликлон АнтиАВ-5 мл</t>
  </si>
  <si>
    <t>Реагенты для блока ЦЦЛ</t>
  </si>
  <si>
    <t>Моноклональные анти-А и анти-В антитела продуцируются двумя мышиными гибридомами и принадлежат к иммуноглобулинам класса М. Цоликлоны изготавливаются из асцитной жидкости мышей - носителей анти-А и анти-В гибридом. Цоликлон анти-АВ представляет собой смесь моноклональных анти-А и анти-В антител.Технология изготовления реагента исключает возможность его контаминации патогенными для человека вирусами.</t>
  </si>
  <si>
    <t>ТОО "KazMedKomp" Цена</t>
  </si>
  <si>
    <t>ТОО "NODA-MED" Цена</t>
  </si>
  <si>
    <t>ТОО "ШығысМедТрейд" Цена</t>
  </si>
  <si>
    <t>ТОО "МЕДТЕХСЕРВИС" Цена</t>
  </si>
  <si>
    <t>ТОО "АЛЬЯНС" Цена</t>
  </si>
  <si>
    <t>ТОО "KazMedKomp" Сумма</t>
  </si>
  <si>
    <t>ТОО "NODA-MED" Сумма</t>
  </si>
  <si>
    <t>ТОО "ШығысМедТрейд" Сумма</t>
  </si>
  <si>
    <t>ТОО "МЕДТЕХСЕРВИС" Сумма</t>
  </si>
  <si>
    <t>ТОО "АЛЬЯНС" Сумма</t>
  </si>
  <si>
    <t>к протоколу 15 от 02.02.2023г.</t>
  </si>
  <si>
    <t>Руководитель ОГЗ и ЮС</t>
  </si>
  <si>
    <t xml:space="preserve"> Иманғали Д.Қ. </t>
  </si>
  <si>
    <t xml:space="preserve">Специалист по государственным закупкам </t>
  </si>
  <si>
    <t xml:space="preserve"> Корженко О.О. </t>
  </si>
  <si>
    <t>Юрист</t>
  </si>
  <si>
    <t xml:space="preserve"> Климова А.В.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</si>
</sst>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4"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
      <sz val="9"/>
      <color theme="1"/>
      <name val="Times New Roman"/>
      <family val="1"/>
      <charset val="204"/>
    </font>
    <font>
      <sz val="9"/>
      <color rgb="FF000000"/>
      <name val="Times New Roman"/>
      <family val="1"/>
      <charset val="204"/>
    </font>
    <font>
      <b/>
      <sz val="9"/>
      <color theme="1"/>
      <name val="Times New Roman"/>
      <family val="1"/>
      <charset val="204"/>
    </font>
    <font>
      <sz val="9"/>
      <color rgb="FFFF0000"/>
      <name val="Times New Roman"/>
      <family val="1"/>
      <charset val="204"/>
    </font>
    <font>
      <sz val="12"/>
      <color theme="1"/>
      <name val="Times New Roman"/>
      <family val="1"/>
      <charset val="204"/>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93">
    <xf numFmtId="0" fontId="0" fillId="0" borderId="0" xfId="0"/>
    <xf numFmtId="0" fontId="7" fillId="0" borderId="0" xfId="1" applyFont="1"/>
    <xf numFmtId="0" fontId="7" fillId="0" borderId="0" xfId="1" applyFont="1" applyFill="1"/>
    <xf numFmtId="0" fontId="8" fillId="0" borderId="2" xfId="1" applyFont="1" applyBorder="1"/>
    <xf numFmtId="0" fontId="8" fillId="0" borderId="2" xfId="5" applyFont="1" applyFill="1" applyBorder="1" applyAlignment="1">
      <alignment horizontal="center" vertical="top" wrapText="1"/>
    </xf>
    <xf numFmtId="4" fontId="8" fillId="0" borderId="2" xfId="5" applyNumberFormat="1" applyFont="1" applyFill="1" applyBorder="1" applyAlignment="1">
      <alignment horizontal="right" vertical="top"/>
    </xf>
    <xf numFmtId="0" fontId="8" fillId="0" borderId="0" xfId="1" applyFont="1"/>
    <xf numFmtId="0" fontId="7" fillId="0" borderId="0" xfId="1" applyFont="1" applyBorder="1"/>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7" fillId="0" borderId="0" xfId="0" applyFont="1" applyFill="1"/>
    <xf numFmtId="43" fontId="7" fillId="0" borderId="2" xfId="22" applyFont="1" applyFill="1" applyBorder="1" applyAlignment="1">
      <alignment horizontal="right" vertical="top"/>
    </xf>
    <xf numFmtId="43" fontId="8" fillId="0" borderId="2" xfId="22" applyFont="1" applyFill="1" applyBorder="1" applyAlignment="1">
      <alignment horizontal="right" vertical="top" wrapText="1"/>
    </xf>
    <xf numFmtId="43" fontId="7" fillId="0" borderId="0" xfId="22" applyFont="1" applyFill="1" applyBorder="1" applyAlignment="1">
      <alignment horizontal="right" vertical="top" wrapText="1"/>
    </xf>
    <xf numFmtId="43" fontId="7" fillId="0" borderId="0" xfId="22" applyFont="1" applyAlignment="1">
      <alignment horizontal="right"/>
    </xf>
    <xf numFmtId="0" fontId="8" fillId="0" borderId="6" xfId="5" applyFont="1" applyFill="1" applyBorder="1" applyAlignment="1">
      <alignment horizontal="left" vertical="top" wrapText="1"/>
    </xf>
    <xf numFmtId="4" fontId="8" fillId="0" borderId="2" xfId="22" applyNumberFormat="1" applyFont="1" applyFill="1" applyBorder="1" applyAlignment="1">
      <alignment horizontal="right" vertical="center"/>
    </xf>
    <xf numFmtId="43" fontId="7" fillId="0" borderId="2" xfId="22" applyFont="1" applyFill="1" applyBorder="1" applyAlignment="1">
      <alignment horizontal="right" vertical="center" wrapText="1"/>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xf numFmtId="0" fontId="7" fillId="0" borderId="6" xfId="0" applyFont="1" applyFill="1" applyBorder="1" applyAlignment="1">
      <alignment vertical="top" wrapText="1"/>
    </xf>
    <xf numFmtId="0" fontId="7" fillId="0" borderId="6" xfId="0" applyFont="1" applyFill="1" applyBorder="1" applyAlignment="1">
      <alignment horizontal="center" vertical="center" wrapText="1"/>
    </xf>
    <xf numFmtId="0" fontId="8" fillId="0" borderId="2" xfId="1" applyFont="1" applyFill="1" applyBorder="1" applyAlignment="1">
      <alignment horizontal="center" vertical="center" wrapText="1"/>
    </xf>
    <xf numFmtId="43" fontId="8" fillId="0" borderId="2" xfId="22" applyFont="1" applyFill="1" applyBorder="1" applyAlignment="1">
      <alignment horizontal="center" vertical="center" wrapText="1"/>
    </xf>
    <xf numFmtId="0" fontId="8" fillId="0" borderId="2" xfId="1" applyFont="1" applyFill="1" applyBorder="1" applyAlignment="1">
      <alignment horizontal="center" vertical="center"/>
    </xf>
    <xf numFmtId="0" fontId="7" fillId="0" borderId="2" xfId="1" applyFont="1" applyFill="1" applyBorder="1" applyAlignment="1">
      <alignment horizontal="left" vertical="center" wrapText="1"/>
    </xf>
    <xf numFmtId="0" fontId="7" fillId="0" borderId="2" xfId="1" applyFont="1" applyFill="1" applyBorder="1" applyAlignment="1">
      <alignment horizontal="left" vertical="top" wrapText="1"/>
    </xf>
    <xf numFmtId="0" fontId="7" fillId="0" borderId="5" xfId="1" applyFont="1" applyFill="1" applyBorder="1" applyAlignment="1">
      <alignment horizontal="center" vertical="center"/>
    </xf>
    <xf numFmtId="0" fontId="9" fillId="0" borderId="2" xfId="0" applyFont="1" applyFill="1" applyBorder="1" applyAlignment="1">
      <alignment horizontal="center" vertical="center" wrapText="1"/>
    </xf>
    <xf numFmtId="43" fontId="10" fillId="0" borderId="2" xfId="22" applyFont="1" applyFill="1" applyBorder="1" applyAlignment="1">
      <alignment horizontal="center" vertical="center" wrapText="1"/>
    </xf>
    <xf numFmtId="0" fontId="7" fillId="0" borderId="2" xfId="1" applyFont="1" applyFill="1" applyBorder="1" applyAlignment="1">
      <alignment horizontal="center" vertical="center"/>
    </xf>
    <xf numFmtId="3" fontId="7" fillId="0" borderId="2" xfId="22" applyNumberFormat="1" applyFont="1" applyFill="1" applyBorder="1" applyAlignment="1">
      <alignment horizontal="center" vertical="center"/>
    </xf>
    <xf numFmtId="4" fontId="7" fillId="0" borderId="2" xfId="22" applyNumberFormat="1" applyFont="1" applyFill="1" applyBorder="1" applyAlignment="1">
      <alignment horizontal="right" vertical="center" wrapText="1"/>
    </xf>
    <xf numFmtId="0" fontId="9" fillId="0" borderId="2" xfId="0" applyFont="1" applyFill="1" applyBorder="1" applyAlignment="1">
      <alignment vertical="center" wrapText="1"/>
    </xf>
    <xf numFmtId="0" fontId="10" fillId="0" borderId="2" xfId="0" applyFont="1" applyFill="1" applyBorder="1" applyAlignment="1">
      <alignment horizontal="left" vertical="top" wrapText="1"/>
    </xf>
    <xf numFmtId="4" fontId="7" fillId="0" borderId="2" xfId="17" applyNumberFormat="1" applyFont="1" applyFill="1" applyBorder="1" applyAlignment="1" applyProtection="1">
      <alignment horizontal="right" vertical="center" wrapText="1"/>
    </xf>
    <xf numFmtId="0" fontId="7" fillId="0" borderId="2" xfId="0" applyFont="1" applyFill="1" applyBorder="1" applyAlignment="1">
      <alignment vertical="center"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2" xfId="23" applyNumberFormat="1" applyFont="1" applyFill="1" applyBorder="1" applyAlignment="1" applyProtection="1">
      <alignment horizontal="center" vertical="center" wrapText="1"/>
    </xf>
    <xf numFmtId="43" fontId="7" fillId="0" borderId="2" xfId="22" applyFont="1" applyFill="1" applyBorder="1" applyAlignment="1" applyProtection="1">
      <alignment horizontal="right" vertical="center" wrapText="1"/>
    </xf>
    <xf numFmtId="4" fontId="8" fillId="0" borderId="2" xfId="17" applyNumberFormat="1" applyFont="1" applyFill="1" applyBorder="1" applyAlignment="1" applyProtection="1">
      <alignment horizontal="right" vertical="center" wrapText="1"/>
    </xf>
    <xf numFmtId="0" fontId="12" fillId="0" borderId="0" xfId="1" applyFont="1" applyFill="1"/>
    <xf numFmtId="0" fontId="8" fillId="0" borderId="2" xfId="1" applyFont="1" applyFill="1" applyBorder="1" applyAlignment="1">
      <alignment vertical="center"/>
    </xf>
    <xf numFmtId="4" fontId="8" fillId="0" borderId="2" xfId="1" applyNumberFormat="1" applyFont="1" applyFill="1" applyBorder="1" applyAlignment="1">
      <alignment vertical="center"/>
    </xf>
    <xf numFmtId="0" fontId="10" fillId="0" borderId="2" xfId="0" applyFont="1" applyFill="1" applyBorder="1" applyAlignment="1">
      <alignment horizontal="justify" vertical="top"/>
    </xf>
    <xf numFmtId="4" fontId="7" fillId="0" borderId="2" xfId="17" applyNumberFormat="1" applyFont="1" applyFill="1" applyBorder="1" applyAlignment="1" applyProtection="1">
      <alignment vertical="center" wrapText="1"/>
    </xf>
    <xf numFmtId="0" fontId="7" fillId="0" borderId="6" xfId="0" applyFont="1" applyFill="1" applyBorder="1" applyAlignment="1">
      <alignment vertical="center" wrapText="1"/>
    </xf>
    <xf numFmtId="0" fontId="7" fillId="0" borderId="0" xfId="1" applyFont="1" applyAlignment="1">
      <alignment horizontal="center"/>
    </xf>
    <xf numFmtId="3" fontId="7" fillId="0" borderId="2" xfId="22" applyNumberFormat="1" applyFont="1" applyFill="1" applyBorder="1" applyAlignment="1">
      <alignment horizontal="center" vertical="top"/>
    </xf>
    <xf numFmtId="3" fontId="8" fillId="0" borderId="2" xfId="5" applyNumberFormat="1" applyFont="1" applyFill="1" applyBorder="1" applyAlignment="1">
      <alignment horizontal="center" vertical="top" wrapText="1"/>
    </xf>
    <xf numFmtId="4" fontId="8" fillId="0" borderId="2" xfId="17" applyNumberFormat="1" applyFont="1" applyBorder="1" applyAlignment="1" applyProtection="1">
      <alignment vertical="center" wrapText="1"/>
    </xf>
    <xf numFmtId="43" fontId="8" fillId="0" borderId="2" xfId="1" applyNumberFormat="1" applyFont="1" applyBorder="1" applyAlignment="1">
      <alignment vertical="center"/>
    </xf>
    <xf numFmtId="0" fontId="8" fillId="0" borderId="2" xfId="1" applyFont="1" applyBorder="1" applyAlignment="1">
      <alignment vertical="center"/>
    </xf>
    <xf numFmtId="4" fontId="8" fillId="0" borderId="2" xfId="1" applyNumberFormat="1" applyFont="1" applyBorder="1" applyAlignment="1">
      <alignment vertical="center"/>
    </xf>
    <xf numFmtId="4" fontId="7" fillId="0" borderId="2" xfId="0" applyNumberFormat="1" applyFont="1" applyFill="1" applyBorder="1" applyAlignment="1">
      <alignment vertical="center" wrapText="1"/>
    </xf>
    <xf numFmtId="0" fontId="9" fillId="0" borderId="5" xfId="0" applyFont="1" applyFill="1" applyBorder="1" applyAlignment="1">
      <alignment horizontal="center" vertical="center" wrapText="1"/>
    </xf>
    <xf numFmtId="0" fontId="7" fillId="0" borderId="6" xfId="0" applyFont="1" applyFill="1" applyBorder="1" applyAlignment="1">
      <alignment horizontal="left" vertical="top" wrapText="1"/>
    </xf>
    <xf numFmtId="43" fontId="7" fillId="0" borderId="2" xfId="22" applyFont="1" applyFill="1" applyBorder="1" applyAlignment="1">
      <alignment horizontal="left" vertical="center" wrapText="1"/>
    </xf>
    <xf numFmtId="0" fontId="7" fillId="0" borderId="2" xfId="1" applyFont="1" applyFill="1" applyBorder="1" applyAlignment="1">
      <alignment horizontal="left" vertical="center"/>
    </xf>
    <xf numFmtId="0" fontId="8" fillId="0" borderId="4" xfId="1" applyFont="1" applyFill="1" applyBorder="1" applyAlignment="1">
      <alignment horizontal="center" vertical="center"/>
    </xf>
    <xf numFmtId="0" fontId="7" fillId="0" borderId="0" xfId="1" applyFont="1" applyAlignment="1">
      <alignment horizontal="left"/>
    </xf>
    <xf numFmtId="0" fontId="7" fillId="0" borderId="0" xfId="1" applyFont="1" applyAlignment="1">
      <alignment vertical="center"/>
    </xf>
    <xf numFmtId="0" fontId="8" fillId="0" borderId="2" xfId="5" applyFont="1" applyFill="1" applyBorder="1" applyAlignment="1">
      <alignment horizontal="left" vertical="center" wrapText="1"/>
    </xf>
    <xf numFmtId="0" fontId="7" fillId="0" borderId="0" xfId="5"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2" xfId="0" applyFont="1" applyBorder="1" applyAlignment="1">
      <alignment vertical="top" wrapText="1"/>
    </xf>
    <xf numFmtId="0" fontId="7" fillId="0" borderId="2" xfId="1" applyFont="1" applyFill="1" applyBorder="1"/>
    <xf numFmtId="0" fontId="7" fillId="0" borderId="0" xfId="0" applyFont="1" applyFill="1" applyBorder="1" applyAlignment="1">
      <alignment horizontal="left" vertical="top" wrapText="1"/>
    </xf>
    <xf numFmtId="0" fontId="7" fillId="0" borderId="0" xfId="0" applyFont="1" applyFill="1" applyBorder="1" applyAlignment="1"/>
    <xf numFmtId="0" fontId="8" fillId="0" borderId="1" xfId="1" applyFont="1" applyFill="1" applyBorder="1" applyAlignment="1">
      <alignment horizontal="center"/>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3" xfId="1" applyFont="1" applyFill="1" applyBorder="1" applyAlignment="1">
      <alignment horizontal="center" vertical="center"/>
    </xf>
    <xf numFmtId="0" fontId="8" fillId="0" borderId="4" xfId="1" applyFont="1" applyFill="1" applyBorder="1" applyAlignment="1">
      <alignment horizontal="center" vertical="center"/>
    </xf>
    <xf numFmtId="0" fontId="8" fillId="0" borderId="5" xfId="1" applyFont="1" applyFill="1" applyBorder="1" applyAlignment="1">
      <alignment horizontal="center" vertical="center"/>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13" fillId="0" borderId="0" xfId="1" applyFont="1"/>
    <xf numFmtId="0" fontId="13" fillId="0" borderId="0" xfId="1" applyFont="1" applyAlignment="1">
      <alignment horizontal="center" vertical="center"/>
    </xf>
    <xf numFmtId="0" fontId="13" fillId="0" borderId="0" xfId="1" applyFont="1" applyAlignment="1">
      <alignment horizontal="right" vertical="center"/>
    </xf>
    <xf numFmtId="0" fontId="13" fillId="0" borderId="0" xfId="1" applyFont="1" applyAlignment="1">
      <alignment horizontal="right"/>
    </xf>
    <xf numFmtId="43" fontId="12" fillId="0" borderId="2" xfId="22" applyFont="1" applyFill="1" applyBorder="1" applyAlignment="1">
      <alignment horizontal="right" vertical="center" wrapText="1"/>
    </xf>
    <xf numFmtId="43" fontId="7" fillId="0" borderId="2" xfId="22" applyFont="1" applyBorder="1" applyAlignment="1">
      <alignment horizontal="right" vertical="center" wrapText="1"/>
    </xf>
    <xf numFmtId="43" fontId="8" fillId="0" borderId="2" xfId="1" applyNumberFormat="1" applyFont="1" applyBorder="1" applyAlignment="1">
      <alignment horizontal="right" vertical="top" wrapText="1"/>
    </xf>
    <xf numFmtId="43" fontId="7" fillId="2" borderId="2" xfId="22" applyFont="1" applyFill="1" applyBorder="1" applyAlignment="1">
      <alignment horizontal="right" vertical="center" wrapText="1"/>
    </xf>
    <xf numFmtId="43" fontId="7" fillId="3" borderId="2" xfId="22" applyFont="1" applyFill="1" applyBorder="1" applyAlignment="1">
      <alignment horizontal="right"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7"/>
  <sheetViews>
    <sheetView tabSelected="1" view="pageBreakPreview" zoomScale="70" zoomScaleSheetLayoutView="70" workbookViewId="0">
      <selection activeCell="M44" sqref="M44"/>
    </sheetView>
  </sheetViews>
  <sheetFormatPr defaultColWidth="8.85546875" defaultRowHeight="12" x14ac:dyDescent="0.2"/>
  <cols>
    <col min="1" max="1" width="6.42578125" style="1" customWidth="1"/>
    <col min="2" max="2" width="40.5703125" style="64" customWidth="1"/>
    <col min="3" max="3" width="58.85546875" style="1" customWidth="1"/>
    <col min="4" max="4" width="13.28515625" style="1" customWidth="1"/>
    <col min="5" max="5" width="15.42578125" style="50" customWidth="1"/>
    <col min="6" max="6" width="13.28515625" style="15" customWidth="1"/>
    <col min="7" max="7" width="17.85546875" style="1" customWidth="1"/>
    <col min="8" max="16" width="18.42578125" style="1" customWidth="1"/>
    <col min="17" max="17" width="17.5703125" style="1" customWidth="1"/>
    <col min="18" max="16384" width="8.85546875" style="1"/>
  </cols>
  <sheetData>
    <row r="1" spans="1:17" x14ac:dyDescent="0.2">
      <c r="E1" s="63" t="s">
        <v>0</v>
      </c>
    </row>
    <row r="2" spans="1:17" x14ac:dyDescent="0.2">
      <c r="E2" s="63" t="s">
        <v>102</v>
      </c>
    </row>
    <row r="4" spans="1:17" s="2" customFormat="1" ht="15.75" customHeight="1" x14ac:dyDescent="0.2">
      <c r="A4" s="72" t="s">
        <v>1</v>
      </c>
      <c r="B4" s="72"/>
      <c r="C4" s="72"/>
      <c r="D4" s="72"/>
      <c r="E4" s="72"/>
      <c r="F4" s="72"/>
      <c r="G4" s="72"/>
    </row>
    <row r="5" spans="1:17" s="2" customFormat="1" ht="40.5" customHeight="1" x14ac:dyDescent="0.2">
      <c r="A5" s="24" t="s">
        <v>2</v>
      </c>
      <c r="B5" s="24" t="s">
        <v>3</v>
      </c>
      <c r="C5" s="24" t="s">
        <v>9</v>
      </c>
      <c r="D5" s="24" t="s">
        <v>4</v>
      </c>
      <c r="E5" s="24" t="s">
        <v>5</v>
      </c>
      <c r="F5" s="25" t="s">
        <v>6</v>
      </c>
      <c r="G5" s="24" t="s">
        <v>7</v>
      </c>
      <c r="H5" s="24" t="s">
        <v>92</v>
      </c>
      <c r="I5" s="24" t="s">
        <v>97</v>
      </c>
      <c r="J5" s="24" t="s">
        <v>93</v>
      </c>
      <c r="K5" s="24" t="s">
        <v>98</v>
      </c>
      <c r="L5" s="24" t="s">
        <v>94</v>
      </c>
      <c r="M5" s="24" t="s">
        <v>99</v>
      </c>
      <c r="N5" s="24" t="s">
        <v>95</v>
      </c>
      <c r="O5" s="24" t="s">
        <v>100</v>
      </c>
      <c r="P5" s="24" t="s">
        <v>96</v>
      </c>
      <c r="Q5" s="24" t="s">
        <v>101</v>
      </c>
    </row>
    <row r="6" spans="1:17" s="2" customFormat="1" ht="12.75" customHeight="1" x14ac:dyDescent="0.2">
      <c r="A6" s="78" t="s">
        <v>22</v>
      </c>
      <c r="B6" s="79"/>
      <c r="C6" s="79"/>
      <c r="D6" s="79"/>
      <c r="E6" s="79"/>
      <c r="F6" s="79"/>
      <c r="G6" s="80"/>
      <c r="H6" s="69"/>
      <c r="I6" s="69"/>
      <c r="J6" s="69"/>
      <c r="K6" s="69"/>
      <c r="L6" s="69"/>
      <c r="M6" s="69"/>
      <c r="N6" s="69"/>
      <c r="O6" s="69"/>
      <c r="P6" s="69"/>
      <c r="Q6" s="69"/>
    </row>
    <row r="7" spans="1:17" s="2" customFormat="1" ht="15.95" customHeight="1" x14ac:dyDescent="0.2">
      <c r="A7" s="75" t="s">
        <v>21</v>
      </c>
      <c r="B7" s="76"/>
      <c r="C7" s="76"/>
      <c r="D7" s="77"/>
      <c r="E7" s="51"/>
      <c r="F7" s="12"/>
      <c r="G7" s="17">
        <f>SUM(G8:G9)</f>
        <v>1139000</v>
      </c>
      <c r="H7" s="69"/>
      <c r="I7" s="69"/>
      <c r="J7" s="69"/>
      <c r="K7" s="69"/>
      <c r="L7" s="69"/>
      <c r="M7" s="69"/>
      <c r="N7" s="69"/>
      <c r="O7" s="69"/>
      <c r="P7" s="69"/>
      <c r="Q7" s="69"/>
    </row>
    <row r="8" spans="1:17" s="2" customFormat="1" ht="59.25" customHeight="1" x14ac:dyDescent="0.2">
      <c r="A8" s="26">
        <v>1</v>
      </c>
      <c r="B8" s="27" t="s">
        <v>23</v>
      </c>
      <c r="C8" s="28" t="s">
        <v>19</v>
      </c>
      <c r="D8" s="29" t="s">
        <v>20</v>
      </c>
      <c r="E8" s="30">
        <v>7</v>
      </c>
      <c r="F8" s="18">
        <f>152000</f>
        <v>152000</v>
      </c>
      <c r="G8" s="31">
        <f>E8*F8</f>
        <v>1064000</v>
      </c>
      <c r="H8" s="91">
        <v>152000</v>
      </c>
      <c r="I8" s="91">
        <f>E8*H8</f>
        <v>1064000</v>
      </c>
      <c r="J8" s="18"/>
      <c r="K8" s="18"/>
      <c r="L8" s="18"/>
      <c r="M8" s="18"/>
      <c r="N8" s="18"/>
      <c r="O8" s="18"/>
      <c r="P8" s="18"/>
      <c r="Q8" s="18"/>
    </row>
    <row r="9" spans="1:17" s="2" customFormat="1" ht="143.25" customHeight="1" x14ac:dyDescent="0.2">
      <c r="A9" s="26">
        <v>2</v>
      </c>
      <c r="B9" s="27" t="s">
        <v>24</v>
      </c>
      <c r="C9" s="28" t="s">
        <v>25</v>
      </c>
      <c r="D9" s="30" t="s">
        <v>10</v>
      </c>
      <c r="E9" s="30">
        <v>5</v>
      </c>
      <c r="F9" s="18">
        <v>15000</v>
      </c>
      <c r="G9" s="31">
        <f>E9*F9</f>
        <v>75000</v>
      </c>
      <c r="H9" s="18"/>
      <c r="I9" s="18"/>
      <c r="J9" s="18"/>
      <c r="K9" s="18"/>
      <c r="L9" s="18"/>
      <c r="M9" s="18"/>
      <c r="N9" s="18"/>
      <c r="O9" s="18"/>
      <c r="P9" s="18"/>
      <c r="Q9" s="18"/>
    </row>
    <row r="10" spans="1:17" s="2" customFormat="1" ht="15.95" customHeight="1" x14ac:dyDescent="0.2">
      <c r="A10" s="19"/>
      <c r="B10" s="62"/>
      <c r="C10" s="20" t="s">
        <v>42</v>
      </c>
      <c r="D10" s="21"/>
      <c r="E10" s="51"/>
      <c r="F10" s="12"/>
      <c r="G10" s="17">
        <f>SUM(G11:G26)</f>
        <v>10970948</v>
      </c>
      <c r="H10" s="18"/>
      <c r="I10" s="18"/>
      <c r="J10" s="18"/>
      <c r="K10" s="18"/>
      <c r="L10" s="18"/>
      <c r="M10" s="18"/>
      <c r="N10" s="18"/>
      <c r="O10" s="18"/>
      <c r="P10" s="18"/>
      <c r="Q10" s="18"/>
    </row>
    <row r="11" spans="1:17" s="2" customFormat="1" ht="131.25" customHeight="1" x14ac:dyDescent="0.2">
      <c r="A11" s="26">
        <v>3</v>
      </c>
      <c r="B11" s="27" t="s">
        <v>36</v>
      </c>
      <c r="C11" s="28" t="s">
        <v>45</v>
      </c>
      <c r="D11" s="32" t="s">
        <v>10</v>
      </c>
      <c r="E11" s="33">
        <v>14</v>
      </c>
      <c r="F11" s="18">
        <f>16250</f>
        <v>16250</v>
      </c>
      <c r="G11" s="34">
        <f>E11*F11</f>
        <v>227500</v>
      </c>
      <c r="H11" s="18"/>
      <c r="I11" s="18"/>
      <c r="J11" s="18"/>
      <c r="K11" s="18"/>
      <c r="L11" s="91">
        <f>16250</f>
        <v>16250</v>
      </c>
      <c r="M11" s="91">
        <f>E11*L11</f>
        <v>227500</v>
      </c>
      <c r="N11" s="18"/>
      <c r="O11" s="18"/>
      <c r="P11" s="18"/>
      <c r="Q11" s="18"/>
    </row>
    <row r="12" spans="1:17" s="2" customFormat="1" ht="141.75" customHeight="1" x14ac:dyDescent="0.2">
      <c r="A12" s="26">
        <v>4</v>
      </c>
      <c r="B12" s="35" t="s">
        <v>26</v>
      </c>
      <c r="C12" s="36" t="s">
        <v>46</v>
      </c>
      <c r="D12" s="30" t="s">
        <v>10</v>
      </c>
      <c r="E12" s="30">
        <v>10</v>
      </c>
      <c r="F12" s="18">
        <f>38600</f>
        <v>38600</v>
      </c>
      <c r="G12" s="34">
        <f t="shared" ref="G12:G26" si="0">E12*F12</f>
        <v>386000</v>
      </c>
      <c r="H12" s="18"/>
      <c r="I12" s="18"/>
      <c r="J12" s="18"/>
      <c r="K12" s="18"/>
      <c r="L12" s="91">
        <f>38600</f>
        <v>38600</v>
      </c>
      <c r="M12" s="91">
        <f t="shared" ref="M12:M26" si="1">E12*L12</f>
        <v>386000</v>
      </c>
      <c r="N12" s="18"/>
      <c r="O12" s="18"/>
      <c r="P12" s="18"/>
      <c r="Q12" s="18"/>
    </row>
    <row r="13" spans="1:17" s="2" customFormat="1" ht="129" customHeight="1" x14ac:dyDescent="0.2">
      <c r="A13" s="26">
        <v>5</v>
      </c>
      <c r="B13" s="35" t="s">
        <v>13</v>
      </c>
      <c r="C13" s="36" t="s">
        <v>47</v>
      </c>
      <c r="D13" s="30" t="s">
        <v>10</v>
      </c>
      <c r="E13" s="30">
        <v>11</v>
      </c>
      <c r="F13" s="18">
        <f>37050</f>
        <v>37050</v>
      </c>
      <c r="G13" s="34">
        <f t="shared" si="0"/>
        <v>407550</v>
      </c>
      <c r="H13" s="18"/>
      <c r="I13" s="18"/>
      <c r="J13" s="18"/>
      <c r="K13" s="18"/>
      <c r="L13" s="91">
        <f>37050</f>
        <v>37050</v>
      </c>
      <c r="M13" s="91">
        <f t="shared" si="1"/>
        <v>407550</v>
      </c>
      <c r="N13" s="18"/>
      <c r="O13" s="18"/>
      <c r="P13" s="18"/>
      <c r="Q13" s="18"/>
    </row>
    <row r="14" spans="1:17" s="2" customFormat="1" ht="142.5" customHeight="1" x14ac:dyDescent="0.2">
      <c r="A14" s="26">
        <v>6</v>
      </c>
      <c r="B14" s="38" t="s">
        <v>27</v>
      </c>
      <c r="C14" s="39" t="s">
        <v>48</v>
      </c>
      <c r="D14" s="40" t="s">
        <v>10</v>
      </c>
      <c r="E14" s="40">
        <v>18</v>
      </c>
      <c r="F14" s="18">
        <f>21750</f>
        <v>21750</v>
      </c>
      <c r="G14" s="34">
        <f t="shared" si="0"/>
        <v>391500</v>
      </c>
      <c r="H14" s="18"/>
      <c r="I14" s="18"/>
      <c r="J14" s="18"/>
      <c r="K14" s="18"/>
      <c r="L14" s="91">
        <f>21750</f>
        <v>21750</v>
      </c>
      <c r="M14" s="91">
        <f t="shared" si="1"/>
        <v>391500</v>
      </c>
      <c r="N14" s="18"/>
      <c r="O14" s="18"/>
      <c r="P14" s="18"/>
      <c r="Q14" s="18"/>
    </row>
    <row r="15" spans="1:17" s="2" customFormat="1" ht="129" customHeight="1" x14ac:dyDescent="0.2">
      <c r="A15" s="26">
        <v>7</v>
      </c>
      <c r="B15" s="38" t="s">
        <v>28</v>
      </c>
      <c r="C15" s="39" t="s">
        <v>49</v>
      </c>
      <c r="D15" s="40" t="s">
        <v>10</v>
      </c>
      <c r="E15" s="40">
        <v>18</v>
      </c>
      <c r="F15" s="18">
        <f>20625</f>
        <v>20625</v>
      </c>
      <c r="G15" s="34">
        <f t="shared" si="0"/>
        <v>371250</v>
      </c>
      <c r="H15" s="18"/>
      <c r="I15" s="18"/>
      <c r="J15" s="18"/>
      <c r="K15" s="18"/>
      <c r="L15" s="91">
        <f>20625</f>
        <v>20625</v>
      </c>
      <c r="M15" s="91">
        <f t="shared" si="1"/>
        <v>371250</v>
      </c>
      <c r="N15" s="18"/>
      <c r="O15" s="18"/>
      <c r="P15" s="18"/>
      <c r="Q15" s="18"/>
    </row>
    <row r="16" spans="1:17" s="2" customFormat="1" ht="96" customHeight="1" x14ac:dyDescent="0.2">
      <c r="A16" s="26">
        <v>8</v>
      </c>
      <c r="B16" s="38" t="s">
        <v>40</v>
      </c>
      <c r="C16" s="39" t="s">
        <v>50</v>
      </c>
      <c r="D16" s="40" t="s">
        <v>10</v>
      </c>
      <c r="E16" s="40">
        <v>5</v>
      </c>
      <c r="F16" s="18">
        <f>146040</f>
        <v>146040</v>
      </c>
      <c r="G16" s="34">
        <f t="shared" si="0"/>
        <v>730200</v>
      </c>
      <c r="H16" s="18"/>
      <c r="I16" s="18"/>
      <c r="J16" s="18"/>
      <c r="K16" s="18"/>
      <c r="L16" s="91">
        <f>146040</f>
        <v>146040</v>
      </c>
      <c r="M16" s="91">
        <f t="shared" si="1"/>
        <v>730200</v>
      </c>
      <c r="N16" s="18"/>
      <c r="O16" s="18"/>
      <c r="P16" s="18"/>
      <c r="Q16" s="18"/>
    </row>
    <row r="17" spans="1:17" s="2" customFormat="1" ht="96.75" customHeight="1" x14ac:dyDescent="0.2">
      <c r="A17" s="26">
        <v>9</v>
      </c>
      <c r="B17" s="38" t="s">
        <v>41</v>
      </c>
      <c r="C17" s="39" t="s">
        <v>51</v>
      </c>
      <c r="D17" s="40" t="s">
        <v>10</v>
      </c>
      <c r="E17" s="40">
        <v>5</v>
      </c>
      <c r="F17" s="18">
        <f>172800</f>
        <v>172800</v>
      </c>
      <c r="G17" s="34">
        <f t="shared" si="0"/>
        <v>864000</v>
      </c>
      <c r="H17" s="18"/>
      <c r="I17" s="18"/>
      <c r="J17" s="18"/>
      <c r="K17" s="18"/>
      <c r="L17" s="91">
        <f>172800</f>
        <v>172800</v>
      </c>
      <c r="M17" s="91">
        <f t="shared" si="1"/>
        <v>864000</v>
      </c>
      <c r="N17" s="18"/>
      <c r="O17" s="18"/>
      <c r="P17" s="18"/>
      <c r="Q17" s="18"/>
    </row>
    <row r="18" spans="1:17" s="2" customFormat="1" ht="129" customHeight="1" x14ac:dyDescent="0.2">
      <c r="A18" s="26">
        <v>10</v>
      </c>
      <c r="B18" s="35" t="s">
        <v>14</v>
      </c>
      <c r="C18" s="36" t="s">
        <v>52</v>
      </c>
      <c r="D18" s="30" t="s">
        <v>10</v>
      </c>
      <c r="E18" s="30">
        <v>14</v>
      </c>
      <c r="F18" s="18">
        <f>29550</f>
        <v>29550</v>
      </c>
      <c r="G18" s="34">
        <f t="shared" si="0"/>
        <v>413700</v>
      </c>
      <c r="H18" s="18"/>
      <c r="I18" s="18"/>
      <c r="J18" s="18"/>
      <c r="K18" s="18"/>
      <c r="L18" s="91">
        <f>29550</f>
        <v>29550</v>
      </c>
      <c r="M18" s="91">
        <f t="shared" si="1"/>
        <v>413700</v>
      </c>
      <c r="N18" s="18"/>
      <c r="O18" s="18"/>
      <c r="P18" s="18"/>
      <c r="Q18" s="18"/>
    </row>
    <row r="19" spans="1:17" s="2" customFormat="1" ht="131.25" customHeight="1" x14ac:dyDescent="0.2">
      <c r="A19" s="26">
        <v>11</v>
      </c>
      <c r="B19" s="38" t="s">
        <v>29</v>
      </c>
      <c r="C19" s="39" t="s">
        <v>53</v>
      </c>
      <c r="D19" s="40" t="s">
        <v>10</v>
      </c>
      <c r="E19" s="40">
        <v>10</v>
      </c>
      <c r="F19" s="18">
        <f>33125</f>
        <v>33125</v>
      </c>
      <c r="G19" s="34">
        <f t="shared" si="0"/>
        <v>331250</v>
      </c>
      <c r="H19" s="18"/>
      <c r="I19" s="18"/>
      <c r="J19" s="18"/>
      <c r="K19" s="18"/>
      <c r="L19" s="91">
        <f>33125</f>
        <v>33125</v>
      </c>
      <c r="M19" s="91">
        <f t="shared" si="1"/>
        <v>331250</v>
      </c>
      <c r="N19" s="18"/>
      <c r="O19" s="18"/>
      <c r="P19" s="18"/>
      <c r="Q19" s="18"/>
    </row>
    <row r="20" spans="1:17" s="2" customFormat="1" ht="141" customHeight="1" x14ac:dyDescent="0.2">
      <c r="A20" s="26">
        <v>12</v>
      </c>
      <c r="B20" s="38" t="s">
        <v>30</v>
      </c>
      <c r="C20" s="39" t="s">
        <v>54</v>
      </c>
      <c r="D20" s="40" t="s">
        <v>10</v>
      </c>
      <c r="E20" s="40">
        <v>31</v>
      </c>
      <c r="F20" s="18">
        <v>20700</v>
      </c>
      <c r="G20" s="34">
        <f t="shared" si="0"/>
        <v>641700</v>
      </c>
      <c r="H20" s="18"/>
      <c r="I20" s="18"/>
      <c r="J20" s="18"/>
      <c r="K20" s="18"/>
      <c r="L20" s="91">
        <v>20700</v>
      </c>
      <c r="M20" s="91">
        <f t="shared" si="1"/>
        <v>641700</v>
      </c>
      <c r="N20" s="18"/>
      <c r="O20" s="18"/>
      <c r="P20" s="18"/>
      <c r="Q20" s="18"/>
    </row>
    <row r="21" spans="1:17" s="2" customFormat="1" ht="121.5" customHeight="1" x14ac:dyDescent="0.2">
      <c r="A21" s="26">
        <v>13</v>
      </c>
      <c r="B21" s="38" t="s">
        <v>31</v>
      </c>
      <c r="C21" s="39" t="s">
        <v>55</v>
      </c>
      <c r="D21" s="40" t="s">
        <v>10</v>
      </c>
      <c r="E21" s="40">
        <v>12</v>
      </c>
      <c r="F21" s="18">
        <f>129960</f>
        <v>129960</v>
      </c>
      <c r="G21" s="34">
        <f t="shared" si="0"/>
        <v>1559520</v>
      </c>
      <c r="H21" s="18"/>
      <c r="I21" s="18"/>
      <c r="J21" s="18"/>
      <c r="K21" s="18"/>
      <c r="L21" s="91">
        <f>129960</f>
        <v>129960</v>
      </c>
      <c r="M21" s="91">
        <f t="shared" si="1"/>
        <v>1559520</v>
      </c>
      <c r="N21" s="18"/>
      <c r="O21" s="18"/>
      <c r="P21" s="18"/>
      <c r="Q21" s="18"/>
    </row>
    <row r="22" spans="1:17" s="2" customFormat="1" ht="131.25" customHeight="1" x14ac:dyDescent="0.2">
      <c r="A22" s="26">
        <v>14</v>
      </c>
      <c r="B22" s="38" t="s">
        <v>32</v>
      </c>
      <c r="C22" s="39" t="s">
        <v>56</v>
      </c>
      <c r="D22" s="40" t="s">
        <v>10</v>
      </c>
      <c r="E22" s="40">
        <v>19</v>
      </c>
      <c r="F22" s="18">
        <f>48800</f>
        <v>48800</v>
      </c>
      <c r="G22" s="34">
        <f t="shared" si="0"/>
        <v>927200</v>
      </c>
      <c r="H22" s="18"/>
      <c r="I22" s="18"/>
      <c r="J22" s="18"/>
      <c r="K22" s="18"/>
      <c r="L22" s="91">
        <f>48800</f>
        <v>48800</v>
      </c>
      <c r="M22" s="91">
        <f t="shared" si="1"/>
        <v>927200</v>
      </c>
      <c r="N22" s="18"/>
      <c r="O22" s="18"/>
      <c r="P22" s="18"/>
      <c r="Q22" s="18"/>
    </row>
    <row r="23" spans="1:17" s="2" customFormat="1" ht="131.25" customHeight="1" x14ac:dyDescent="0.2">
      <c r="A23" s="26">
        <v>15</v>
      </c>
      <c r="B23" s="38" t="s">
        <v>33</v>
      </c>
      <c r="C23" s="39" t="s">
        <v>57</v>
      </c>
      <c r="D23" s="40" t="s">
        <v>10</v>
      </c>
      <c r="E23" s="40">
        <v>13</v>
      </c>
      <c r="F23" s="18">
        <f>54556</f>
        <v>54556</v>
      </c>
      <c r="G23" s="34">
        <f t="shared" si="0"/>
        <v>709228</v>
      </c>
      <c r="H23" s="18"/>
      <c r="I23" s="18"/>
      <c r="J23" s="18"/>
      <c r="K23" s="18"/>
      <c r="L23" s="91">
        <f>54556</f>
        <v>54556</v>
      </c>
      <c r="M23" s="91">
        <f t="shared" si="1"/>
        <v>709228</v>
      </c>
      <c r="N23" s="18"/>
      <c r="O23" s="18"/>
      <c r="P23" s="18"/>
      <c r="Q23" s="18"/>
    </row>
    <row r="24" spans="1:17" s="2" customFormat="1" ht="127.5" customHeight="1" x14ac:dyDescent="0.2">
      <c r="A24" s="26">
        <v>16</v>
      </c>
      <c r="B24" s="35" t="s">
        <v>15</v>
      </c>
      <c r="C24" s="36" t="s">
        <v>58</v>
      </c>
      <c r="D24" s="30" t="s">
        <v>10</v>
      </c>
      <c r="E24" s="30">
        <v>14</v>
      </c>
      <c r="F24" s="18">
        <f>18825</f>
        <v>18825</v>
      </c>
      <c r="G24" s="34">
        <f t="shared" si="0"/>
        <v>263550</v>
      </c>
      <c r="H24" s="18"/>
      <c r="I24" s="18"/>
      <c r="J24" s="18"/>
      <c r="K24" s="18"/>
      <c r="L24" s="91">
        <f>18825</f>
        <v>18825</v>
      </c>
      <c r="M24" s="91">
        <f t="shared" si="1"/>
        <v>263550</v>
      </c>
      <c r="N24" s="18"/>
      <c r="O24" s="18"/>
      <c r="P24" s="18"/>
      <c r="Q24" s="18"/>
    </row>
    <row r="25" spans="1:17" s="2" customFormat="1" ht="132.75" customHeight="1" x14ac:dyDescent="0.2">
      <c r="A25" s="26">
        <v>17</v>
      </c>
      <c r="B25" s="35" t="s">
        <v>34</v>
      </c>
      <c r="C25" s="36" t="s">
        <v>59</v>
      </c>
      <c r="D25" s="30" t="s">
        <v>10</v>
      </c>
      <c r="E25" s="30">
        <v>12</v>
      </c>
      <c r="F25" s="18">
        <f>20100</f>
        <v>20100</v>
      </c>
      <c r="G25" s="34">
        <f t="shared" si="0"/>
        <v>241200</v>
      </c>
      <c r="H25" s="18"/>
      <c r="I25" s="18"/>
      <c r="J25" s="18"/>
      <c r="K25" s="18"/>
      <c r="L25" s="91">
        <f>20100</f>
        <v>20100</v>
      </c>
      <c r="M25" s="91">
        <f t="shared" si="1"/>
        <v>241200</v>
      </c>
      <c r="N25" s="18"/>
      <c r="O25" s="18"/>
      <c r="P25" s="18"/>
      <c r="Q25" s="18"/>
    </row>
    <row r="26" spans="1:17" s="2" customFormat="1" ht="94.5" customHeight="1" x14ac:dyDescent="0.2">
      <c r="A26" s="26">
        <v>18</v>
      </c>
      <c r="B26" s="38" t="s">
        <v>39</v>
      </c>
      <c r="C26" s="39" t="s">
        <v>62</v>
      </c>
      <c r="D26" s="30" t="s">
        <v>16</v>
      </c>
      <c r="E26" s="30">
        <v>72</v>
      </c>
      <c r="F26" s="18">
        <f>34800</f>
        <v>34800</v>
      </c>
      <c r="G26" s="34">
        <f t="shared" si="0"/>
        <v>2505600</v>
      </c>
      <c r="H26" s="18"/>
      <c r="I26" s="18"/>
      <c r="J26" s="18"/>
      <c r="K26" s="18"/>
      <c r="L26" s="91">
        <f>34800</f>
        <v>34800</v>
      </c>
      <c r="M26" s="91">
        <f t="shared" si="1"/>
        <v>2505600</v>
      </c>
      <c r="N26" s="18"/>
      <c r="O26" s="18"/>
      <c r="P26" s="18"/>
      <c r="Q26" s="18"/>
    </row>
    <row r="27" spans="1:17" s="2" customFormat="1" ht="15.95" customHeight="1" x14ac:dyDescent="0.2">
      <c r="A27" s="26"/>
      <c r="B27" s="73" t="s">
        <v>43</v>
      </c>
      <c r="C27" s="74"/>
      <c r="D27" s="41"/>
      <c r="E27" s="30"/>
      <c r="F27" s="42"/>
      <c r="G27" s="43">
        <f>SUM(G28:G32)</f>
        <v>5929750</v>
      </c>
      <c r="H27" s="18"/>
      <c r="I27" s="18"/>
      <c r="J27" s="18"/>
      <c r="K27" s="18"/>
      <c r="L27" s="18"/>
      <c r="M27" s="18"/>
      <c r="N27" s="18"/>
      <c r="O27" s="18"/>
      <c r="P27" s="18"/>
      <c r="Q27" s="18"/>
    </row>
    <row r="28" spans="1:17" s="2" customFormat="1" ht="106.5" customHeight="1" x14ac:dyDescent="0.2">
      <c r="A28" s="26">
        <v>19</v>
      </c>
      <c r="B28" s="38" t="s">
        <v>44</v>
      </c>
      <c r="C28" s="39" t="s">
        <v>63</v>
      </c>
      <c r="D28" s="30" t="s">
        <v>17</v>
      </c>
      <c r="E28" s="30">
        <v>19</v>
      </c>
      <c r="F28" s="18">
        <f>74250</f>
        <v>74250</v>
      </c>
      <c r="G28" s="37">
        <f>E28*F28</f>
        <v>1410750</v>
      </c>
      <c r="H28" s="18"/>
      <c r="I28" s="18"/>
      <c r="J28" s="18"/>
      <c r="K28" s="18"/>
      <c r="L28" s="18"/>
      <c r="M28" s="18"/>
      <c r="N28" s="18">
        <f>74250</f>
        <v>74250</v>
      </c>
      <c r="O28" s="18"/>
      <c r="P28" s="92">
        <v>46500</v>
      </c>
      <c r="Q28" s="92">
        <f>E28*P28</f>
        <v>883500</v>
      </c>
    </row>
    <row r="29" spans="1:17" s="2" customFormat="1" ht="93.75" customHeight="1" x14ac:dyDescent="0.2">
      <c r="A29" s="26">
        <v>20</v>
      </c>
      <c r="B29" s="38" t="s">
        <v>38</v>
      </c>
      <c r="C29" s="39" t="s">
        <v>60</v>
      </c>
      <c r="D29" s="40" t="s">
        <v>16</v>
      </c>
      <c r="E29" s="40">
        <v>32</v>
      </c>
      <c r="F29" s="18">
        <f>60500</f>
        <v>60500</v>
      </c>
      <c r="G29" s="37">
        <f t="shared" ref="G29:G32" si="2">E29*F29</f>
        <v>1936000</v>
      </c>
      <c r="H29" s="18"/>
      <c r="I29" s="18"/>
      <c r="J29" s="18"/>
      <c r="K29" s="18"/>
      <c r="L29" s="18"/>
      <c r="M29" s="18"/>
      <c r="N29" s="18">
        <f>60500</f>
        <v>60500</v>
      </c>
      <c r="O29" s="18"/>
      <c r="P29" s="92">
        <v>40750</v>
      </c>
      <c r="Q29" s="92">
        <f t="shared" ref="Q29:Q30" si="3">E29*P29</f>
        <v>1304000</v>
      </c>
    </row>
    <row r="30" spans="1:17" s="2" customFormat="1" ht="72.75" customHeight="1" x14ac:dyDescent="0.2">
      <c r="A30" s="26">
        <v>21</v>
      </c>
      <c r="B30" s="38" t="s">
        <v>37</v>
      </c>
      <c r="C30" s="39" t="s">
        <v>61</v>
      </c>
      <c r="D30" s="40" t="s">
        <v>16</v>
      </c>
      <c r="E30" s="40">
        <v>48</v>
      </c>
      <c r="F30" s="18">
        <v>39000</v>
      </c>
      <c r="G30" s="37">
        <f t="shared" si="2"/>
        <v>1872000</v>
      </c>
      <c r="H30" s="18"/>
      <c r="I30" s="18"/>
      <c r="J30" s="18"/>
      <c r="K30" s="18"/>
      <c r="L30" s="18"/>
      <c r="M30" s="18"/>
      <c r="N30" s="18">
        <v>39000</v>
      </c>
      <c r="O30" s="18"/>
      <c r="P30" s="92">
        <v>26500</v>
      </c>
      <c r="Q30" s="92">
        <f t="shared" si="3"/>
        <v>1272000</v>
      </c>
    </row>
    <row r="31" spans="1:17" s="2" customFormat="1" ht="29.25" customHeight="1" x14ac:dyDescent="0.2">
      <c r="A31" s="26">
        <v>22</v>
      </c>
      <c r="B31" s="49" t="s">
        <v>65</v>
      </c>
      <c r="C31" s="22" t="s">
        <v>66</v>
      </c>
      <c r="D31" s="23" t="s">
        <v>16</v>
      </c>
      <c r="E31" s="40">
        <v>2</v>
      </c>
      <c r="F31" s="18">
        <v>18000</v>
      </c>
      <c r="G31" s="37">
        <f t="shared" si="2"/>
        <v>36000</v>
      </c>
      <c r="H31" s="18"/>
      <c r="I31" s="18"/>
      <c r="J31" s="18"/>
      <c r="K31" s="18"/>
      <c r="L31" s="18"/>
      <c r="M31" s="18"/>
      <c r="N31" s="18"/>
      <c r="O31" s="18"/>
      <c r="P31" s="18"/>
      <c r="Q31" s="18"/>
    </row>
    <row r="32" spans="1:17" s="44" customFormat="1" ht="165" customHeight="1" x14ac:dyDescent="0.2">
      <c r="A32" s="26">
        <v>23</v>
      </c>
      <c r="B32" s="38" t="s">
        <v>18</v>
      </c>
      <c r="C32" s="39" t="s">
        <v>64</v>
      </c>
      <c r="D32" s="40" t="s">
        <v>10</v>
      </c>
      <c r="E32" s="40">
        <v>5</v>
      </c>
      <c r="F32" s="18">
        <f>135000</f>
        <v>135000</v>
      </c>
      <c r="G32" s="37">
        <f t="shared" si="2"/>
        <v>675000</v>
      </c>
      <c r="H32" s="88"/>
      <c r="I32" s="88"/>
      <c r="J32" s="88"/>
      <c r="K32" s="88"/>
      <c r="L32" s="88"/>
      <c r="M32" s="88"/>
      <c r="N32" s="91">
        <f>135000</f>
        <v>135000</v>
      </c>
      <c r="O32" s="91">
        <f>E32*N32</f>
        <v>675000</v>
      </c>
      <c r="P32" s="88"/>
      <c r="Q32" s="88"/>
    </row>
    <row r="33" spans="1:17" s="2" customFormat="1" ht="16.5" customHeight="1" x14ac:dyDescent="0.2">
      <c r="A33" s="75" t="s">
        <v>35</v>
      </c>
      <c r="B33" s="76"/>
      <c r="C33" s="76"/>
      <c r="D33" s="77"/>
      <c r="E33" s="26"/>
      <c r="F33" s="45"/>
      <c r="G33" s="46">
        <f>SUM(G34:G37)</f>
        <v>3323360</v>
      </c>
      <c r="H33" s="18"/>
      <c r="I33" s="18"/>
      <c r="J33" s="18"/>
      <c r="K33" s="18"/>
      <c r="L33" s="18"/>
      <c r="M33" s="18"/>
      <c r="N33" s="18"/>
      <c r="O33" s="18"/>
      <c r="P33" s="18"/>
      <c r="Q33" s="18"/>
    </row>
    <row r="34" spans="1:17" s="2" customFormat="1" ht="37.5" customHeight="1" x14ac:dyDescent="0.2">
      <c r="A34" s="26">
        <v>24</v>
      </c>
      <c r="B34" s="22" t="s">
        <v>67</v>
      </c>
      <c r="C34" s="22" t="s">
        <v>67</v>
      </c>
      <c r="D34" s="23" t="s">
        <v>10</v>
      </c>
      <c r="E34" s="30">
        <v>1</v>
      </c>
      <c r="F34" s="18">
        <f>1010</f>
        <v>1010</v>
      </c>
      <c r="G34" s="48">
        <f>F34*E34</f>
        <v>1010</v>
      </c>
      <c r="H34" s="18"/>
      <c r="I34" s="18"/>
      <c r="J34" s="18"/>
      <c r="K34" s="18"/>
      <c r="L34" s="18"/>
      <c r="M34" s="18"/>
      <c r="N34" s="18"/>
      <c r="O34" s="18"/>
      <c r="P34" s="18"/>
      <c r="Q34" s="18"/>
    </row>
    <row r="35" spans="1:17" s="2" customFormat="1" ht="25.5" customHeight="1" x14ac:dyDescent="0.2">
      <c r="A35" s="26">
        <v>25</v>
      </c>
      <c r="B35" s="49" t="s">
        <v>72</v>
      </c>
      <c r="C35" s="47" t="s">
        <v>75</v>
      </c>
      <c r="D35" s="23" t="s">
        <v>69</v>
      </c>
      <c r="E35" s="23">
        <v>13.5</v>
      </c>
      <c r="F35" s="18">
        <v>93090</v>
      </c>
      <c r="G35" s="49">
        <f t="shared" ref="G35:G47" si="4">F35*E35</f>
        <v>1256715</v>
      </c>
      <c r="H35" s="18"/>
      <c r="I35" s="18"/>
      <c r="J35" s="18"/>
      <c r="K35" s="18"/>
      <c r="L35" s="18"/>
      <c r="M35" s="18"/>
      <c r="N35" s="18"/>
      <c r="O35" s="18"/>
      <c r="P35" s="18"/>
      <c r="Q35" s="18"/>
    </row>
    <row r="36" spans="1:17" s="2" customFormat="1" ht="25.5" customHeight="1" x14ac:dyDescent="0.2">
      <c r="A36" s="26">
        <v>26</v>
      </c>
      <c r="B36" s="49" t="s">
        <v>73</v>
      </c>
      <c r="C36" s="47" t="s">
        <v>76</v>
      </c>
      <c r="D36" s="23" t="s">
        <v>69</v>
      </c>
      <c r="E36" s="23">
        <v>13.5</v>
      </c>
      <c r="F36" s="18">
        <v>68480</v>
      </c>
      <c r="G36" s="49">
        <f t="shared" si="4"/>
        <v>924480</v>
      </c>
      <c r="H36" s="18"/>
      <c r="I36" s="18"/>
      <c r="J36" s="18"/>
      <c r="K36" s="18"/>
      <c r="L36" s="18"/>
      <c r="M36" s="18"/>
      <c r="N36" s="18"/>
      <c r="O36" s="18"/>
      <c r="P36" s="18"/>
      <c r="Q36" s="18"/>
    </row>
    <row r="37" spans="1:17" s="2" customFormat="1" ht="25.5" customHeight="1" x14ac:dyDescent="0.2">
      <c r="A37" s="26">
        <v>27</v>
      </c>
      <c r="B37" s="49" t="s">
        <v>74</v>
      </c>
      <c r="C37" s="47" t="s">
        <v>77</v>
      </c>
      <c r="D37" s="23" t="s">
        <v>69</v>
      </c>
      <c r="E37" s="23">
        <v>13.5</v>
      </c>
      <c r="F37" s="18">
        <v>84530</v>
      </c>
      <c r="G37" s="49">
        <f t="shared" si="4"/>
        <v>1141155</v>
      </c>
      <c r="H37" s="18"/>
      <c r="I37" s="18"/>
      <c r="J37" s="18"/>
      <c r="K37" s="18"/>
      <c r="L37" s="18"/>
      <c r="M37" s="18"/>
      <c r="N37" s="18"/>
      <c r="O37" s="18"/>
      <c r="P37" s="18"/>
      <c r="Q37" s="18"/>
    </row>
    <row r="38" spans="1:17" ht="25.5" customHeight="1" x14ac:dyDescent="0.2">
      <c r="A38" s="81" t="s">
        <v>90</v>
      </c>
      <c r="B38" s="82"/>
      <c r="C38" s="82"/>
      <c r="D38" s="83"/>
      <c r="E38" s="54"/>
      <c r="F38" s="55"/>
      <c r="G38" s="56">
        <f>G39</f>
        <v>369200</v>
      </c>
      <c r="H38" s="89"/>
      <c r="I38" s="89"/>
      <c r="J38" s="89"/>
      <c r="K38" s="89"/>
      <c r="L38" s="89"/>
      <c r="M38" s="89"/>
      <c r="N38" s="89"/>
      <c r="O38" s="89"/>
      <c r="P38" s="89"/>
      <c r="Q38" s="89"/>
    </row>
    <row r="39" spans="1:17" s="2" customFormat="1" ht="15" customHeight="1" x14ac:dyDescent="0.2">
      <c r="A39" s="26">
        <v>28</v>
      </c>
      <c r="B39" s="61" t="s">
        <v>68</v>
      </c>
      <c r="C39" s="39" t="s">
        <v>68</v>
      </c>
      <c r="D39" s="30" t="s">
        <v>69</v>
      </c>
      <c r="E39" s="30">
        <v>71</v>
      </c>
      <c r="F39" s="18">
        <f>5200</f>
        <v>5200</v>
      </c>
      <c r="G39" s="37">
        <f t="shared" si="4"/>
        <v>369200</v>
      </c>
      <c r="H39" s="18"/>
      <c r="I39" s="18"/>
      <c r="J39" s="18"/>
      <c r="K39" s="18"/>
      <c r="L39" s="18"/>
      <c r="M39" s="18"/>
      <c r="N39" s="18"/>
      <c r="O39" s="18"/>
      <c r="P39" s="18"/>
      <c r="Q39" s="18"/>
    </row>
    <row r="40" spans="1:17" ht="15" customHeight="1" x14ac:dyDescent="0.2">
      <c r="A40" s="81" t="s">
        <v>70</v>
      </c>
      <c r="B40" s="82"/>
      <c r="C40" s="82"/>
      <c r="D40" s="82"/>
      <c r="E40" s="53"/>
      <c r="F40" s="53"/>
      <c r="G40" s="53">
        <f>SUM(G41:G47)</f>
        <v>11248472</v>
      </c>
      <c r="H40" s="89"/>
      <c r="I40" s="89"/>
      <c r="J40" s="89"/>
      <c r="K40" s="89"/>
      <c r="L40" s="89"/>
      <c r="M40" s="89"/>
      <c r="N40" s="89"/>
      <c r="O40" s="89"/>
      <c r="P40" s="89"/>
      <c r="Q40" s="89"/>
    </row>
    <row r="41" spans="1:17" s="2" customFormat="1" ht="51" customHeight="1" x14ac:dyDescent="0.2">
      <c r="A41" s="26">
        <v>29</v>
      </c>
      <c r="B41" s="57" t="s">
        <v>71</v>
      </c>
      <c r="C41" s="39" t="s">
        <v>71</v>
      </c>
      <c r="D41" s="58" t="s">
        <v>16</v>
      </c>
      <c r="E41" s="30">
        <v>39</v>
      </c>
      <c r="F41" s="18">
        <f>33448</f>
        <v>33448</v>
      </c>
      <c r="G41" s="37">
        <f t="shared" si="4"/>
        <v>1304472</v>
      </c>
      <c r="H41" s="18"/>
      <c r="I41" s="18"/>
      <c r="J41" s="91">
        <v>16200</v>
      </c>
      <c r="K41" s="91">
        <f>E41*J41</f>
        <v>631800</v>
      </c>
      <c r="L41" s="18"/>
      <c r="M41" s="18"/>
      <c r="N41" s="18"/>
      <c r="O41" s="18"/>
      <c r="P41" s="18"/>
      <c r="Q41" s="18"/>
    </row>
    <row r="42" spans="1:17" s="2" customFormat="1" ht="51" customHeight="1" x14ac:dyDescent="0.2">
      <c r="A42" s="26">
        <v>30</v>
      </c>
      <c r="B42" s="57" t="s">
        <v>78</v>
      </c>
      <c r="C42" s="59" t="s">
        <v>79</v>
      </c>
      <c r="D42" s="58" t="s">
        <v>80</v>
      </c>
      <c r="E42" s="30">
        <v>690</v>
      </c>
      <c r="F42" s="18">
        <v>4500</v>
      </c>
      <c r="G42" s="37">
        <f t="shared" si="4"/>
        <v>3105000</v>
      </c>
      <c r="H42" s="18"/>
      <c r="I42" s="18"/>
      <c r="J42" s="91">
        <v>4000</v>
      </c>
      <c r="K42" s="91">
        <f>E42*J42</f>
        <v>2760000</v>
      </c>
      <c r="L42" s="18"/>
      <c r="M42" s="18"/>
      <c r="N42" s="18"/>
      <c r="O42" s="18"/>
      <c r="P42" s="18"/>
      <c r="Q42" s="18"/>
    </row>
    <row r="43" spans="1:17" s="2" customFormat="1" ht="51" customHeight="1" x14ac:dyDescent="0.2">
      <c r="A43" s="26">
        <v>31</v>
      </c>
      <c r="B43" s="57" t="s">
        <v>82</v>
      </c>
      <c r="C43" s="59" t="s">
        <v>81</v>
      </c>
      <c r="D43" s="58" t="s">
        <v>69</v>
      </c>
      <c r="E43" s="30">
        <v>40</v>
      </c>
      <c r="F43" s="18">
        <v>158000</v>
      </c>
      <c r="G43" s="37">
        <f t="shared" si="4"/>
        <v>6320000</v>
      </c>
      <c r="H43" s="18"/>
      <c r="I43" s="18"/>
      <c r="J43" s="18"/>
      <c r="K43" s="18"/>
      <c r="L43" s="18"/>
      <c r="M43" s="18"/>
      <c r="N43" s="18"/>
      <c r="O43" s="18"/>
      <c r="P43" s="18"/>
      <c r="Q43" s="18"/>
    </row>
    <row r="44" spans="1:17" s="2" customFormat="1" ht="51" customHeight="1" x14ac:dyDescent="0.2">
      <c r="A44" s="26">
        <v>33</v>
      </c>
      <c r="B44" s="49" t="s">
        <v>83</v>
      </c>
      <c r="C44" s="22" t="s">
        <v>84</v>
      </c>
      <c r="D44" s="67" t="s">
        <v>16</v>
      </c>
      <c r="E44" s="40">
        <f>40+20</f>
        <v>60</v>
      </c>
      <c r="F44" s="18">
        <v>1400</v>
      </c>
      <c r="G44" s="18">
        <f t="shared" si="4"/>
        <v>84000</v>
      </c>
      <c r="H44" s="18"/>
      <c r="I44" s="18"/>
      <c r="J44" s="18"/>
      <c r="K44" s="18"/>
      <c r="L44" s="18"/>
      <c r="M44" s="18"/>
      <c r="N44" s="18"/>
      <c r="O44" s="18"/>
      <c r="P44" s="91">
        <v>1350</v>
      </c>
      <c r="Q44" s="91">
        <f>E44*P44</f>
        <v>81000</v>
      </c>
    </row>
    <row r="45" spans="1:17" s="2" customFormat="1" ht="39.75" customHeight="1" x14ac:dyDescent="0.2">
      <c r="A45" s="26">
        <v>34</v>
      </c>
      <c r="B45" s="49" t="s">
        <v>85</v>
      </c>
      <c r="C45" s="22" t="s">
        <v>86</v>
      </c>
      <c r="D45" s="67" t="s">
        <v>16</v>
      </c>
      <c r="E45" s="40">
        <f>40+20</f>
        <v>60</v>
      </c>
      <c r="F45" s="18">
        <v>1400</v>
      </c>
      <c r="G45" s="18">
        <f t="shared" si="4"/>
        <v>84000</v>
      </c>
      <c r="H45" s="18"/>
      <c r="I45" s="18"/>
      <c r="J45" s="18"/>
      <c r="K45" s="18"/>
      <c r="L45" s="18"/>
      <c r="M45" s="18"/>
      <c r="N45" s="18"/>
      <c r="O45" s="18"/>
      <c r="P45" s="91">
        <v>1350</v>
      </c>
      <c r="Q45" s="91">
        <f t="shared" ref="Q45:Q47" si="5">E45*P45</f>
        <v>81000</v>
      </c>
    </row>
    <row r="46" spans="1:17" s="2" customFormat="1" ht="62.25" customHeight="1" x14ac:dyDescent="0.2">
      <c r="A46" s="26">
        <v>35</v>
      </c>
      <c r="B46" s="49" t="s">
        <v>87</v>
      </c>
      <c r="C46" s="22" t="s">
        <v>88</v>
      </c>
      <c r="D46" s="67" t="s">
        <v>16</v>
      </c>
      <c r="E46" s="40">
        <f>40+20</f>
        <v>60</v>
      </c>
      <c r="F46" s="18">
        <v>2950</v>
      </c>
      <c r="G46" s="18">
        <f t="shared" si="4"/>
        <v>177000</v>
      </c>
      <c r="H46" s="18"/>
      <c r="I46" s="18"/>
      <c r="J46" s="18"/>
      <c r="K46" s="18"/>
      <c r="L46" s="18"/>
      <c r="M46" s="18"/>
      <c r="N46" s="18"/>
      <c r="O46" s="18"/>
      <c r="P46" s="91">
        <v>2900</v>
      </c>
      <c r="Q46" s="91">
        <f t="shared" si="5"/>
        <v>174000</v>
      </c>
    </row>
    <row r="47" spans="1:17" s="2" customFormat="1" ht="75" customHeight="1" x14ac:dyDescent="0.2">
      <c r="A47" s="26">
        <v>36</v>
      </c>
      <c r="B47" s="60" t="s">
        <v>89</v>
      </c>
      <c r="C47" s="68" t="s">
        <v>91</v>
      </c>
      <c r="D47" s="40" t="s">
        <v>16</v>
      </c>
      <c r="E47" s="40">
        <v>120</v>
      </c>
      <c r="F47" s="18">
        <v>1450</v>
      </c>
      <c r="G47" s="18">
        <f t="shared" si="4"/>
        <v>174000</v>
      </c>
      <c r="H47" s="18"/>
      <c r="I47" s="18"/>
      <c r="J47" s="18"/>
      <c r="K47" s="18"/>
      <c r="L47" s="18"/>
      <c r="M47" s="18"/>
      <c r="N47" s="18"/>
      <c r="O47" s="18"/>
      <c r="P47" s="91">
        <v>1400</v>
      </c>
      <c r="Q47" s="91">
        <f t="shared" si="5"/>
        <v>168000</v>
      </c>
    </row>
    <row r="48" spans="1:17" s="6" customFormat="1" ht="13.5" customHeight="1" x14ac:dyDescent="0.2">
      <c r="A48" s="3"/>
      <c r="B48" s="65" t="s">
        <v>11</v>
      </c>
      <c r="C48" s="16"/>
      <c r="D48" s="4"/>
      <c r="E48" s="52"/>
      <c r="F48" s="13"/>
      <c r="G48" s="5">
        <f>G7+G10+G27+G38+G40+G33</f>
        <v>32980730</v>
      </c>
      <c r="H48" s="3"/>
      <c r="I48" s="90">
        <f>SUM(I8:I47)</f>
        <v>1064000</v>
      </c>
      <c r="J48" s="3"/>
      <c r="K48" s="90">
        <f>SUM(K8:K47)</f>
        <v>3391800</v>
      </c>
      <c r="L48" s="3"/>
      <c r="M48" s="90">
        <f>SUM(M8:M47)</f>
        <v>10970948</v>
      </c>
      <c r="N48" s="3"/>
      <c r="O48" s="90">
        <f>SUM(O8:O47)</f>
        <v>675000</v>
      </c>
      <c r="P48" s="3"/>
      <c r="Q48" s="90">
        <f>SUM(Q8:Q47)</f>
        <v>3963500</v>
      </c>
    </row>
    <row r="49" spans="1:7" ht="16.5" customHeight="1" x14ac:dyDescent="0.2">
      <c r="A49" s="7"/>
      <c r="B49" s="66"/>
      <c r="C49" s="8"/>
      <c r="D49" s="9"/>
      <c r="E49" s="9"/>
      <c r="F49" s="14"/>
      <c r="G49" s="10"/>
    </row>
    <row r="50" spans="1:7" x14ac:dyDescent="0.2">
      <c r="A50" s="71" t="s">
        <v>8</v>
      </c>
      <c r="B50" s="71"/>
      <c r="C50" s="71"/>
      <c r="D50" s="71"/>
      <c r="E50" s="71"/>
      <c r="F50" s="71"/>
      <c r="G50" s="71"/>
    </row>
    <row r="51" spans="1:7" s="11" customFormat="1" ht="37.5" customHeight="1" x14ac:dyDescent="0.2">
      <c r="A51" s="70" t="s">
        <v>12</v>
      </c>
      <c r="B51" s="70"/>
      <c r="C51" s="70"/>
      <c r="D51" s="70"/>
      <c r="E51" s="70"/>
      <c r="F51" s="70"/>
      <c r="G51" s="70"/>
    </row>
    <row r="53" spans="1:7" ht="15.75" x14ac:dyDescent="0.25">
      <c r="B53" s="84" t="s">
        <v>103</v>
      </c>
      <c r="C53" s="84"/>
      <c r="D53" s="85"/>
      <c r="E53" s="85"/>
      <c r="F53" s="86"/>
      <c r="G53" s="87" t="s">
        <v>104</v>
      </c>
    </row>
    <row r="54" spans="1:7" ht="15.75" x14ac:dyDescent="0.25">
      <c r="B54" s="84"/>
      <c r="C54" s="84"/>
      <c r="D54" s="85"/>
      <c r="E54" s="85"/>
      <c r="F54" s="86"/>
      <c r="G54" s="87"/>
    </row>
    <row r="55" spans="1:7" ht="15.75" x14ac:dyDescent="0.25">
      <c r="B55" s="84" t="s">
        <v>105</v>
      </c>
      <c r="C55" s="84"/>
      <c r="D55" s="85"/>
      <c r="E55" s="85"/>
      <c r="F55" s="86"/>
      <c r="G55" s="87" t="s">
        <v>106</v>
      </c>
    </row>
    <row r="56" spans="1:7" ht="15.75" x14ac:dyDescent="0.25">
      <c r="B56" s="84"/>
      <c r="C56" s="84"/>
      <c r="D56" s="85"/>
      <c r="E56" s="85"/>
      <c r="F56" s="86"/>
      <c r="G56" s="87"/>
    </row>
    <row r="57" spans="1:7" ht="15.75" x14ac:dyDescent="0.25">
      <c r="B57" s="84" t="s">
        <v>107</v>
      </c>
      <c r="C57" s="84"/>
      <c r="D57" s="85"/>
      <c r="E57" s="85"/>
      <c r="F57" s="86"/>
      <c r="G57" s="87" t="s">
        <v>108</v>
      </c>
    </row>
  </sheetData>
  <mergeCells count="9">
    <mergeCell ref="A51:G51"/>
    <mergeCell ref="A50:G50"/>
    <mergeCell ref="A4:G4"/>
    <mergeCell ref="B27:C27"/>
    <mergeCell ref="A7:D7"/>
    <mergeCell ref="A33:D33"/>
    <mergeCell ref="A6:G6"/>
    <mergeCell ref="A38:D38"/>
    <mergeCell ref="A40:D40"/>
  </mergeCells>
  <pageMargins left="0.19685039370078741" right="0.19685039370078741" top="0.74803149606299213" bottom="0.74803149606299213" header="0.31496062992125984" footer="0.31496062992125984"/>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МИ</vt:lpstr>
      <vt:lpstr>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2023-01-31T10:27:10Z</cp:lastPrinted>
  <dcterms:created xsi:type="dcterms:W3CDTF">2019-03-11T10:08:28Z</dcterms:created>
  <dcterms:modified xsi:type="dcterms:W3CDTF">2023-02-02T10:41:50Z</dcterms:modified>
</cp:coreProperties>
</file>