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4\Протокола\"/>
    </mc:Choice>
  </mc:AlternateContent>
  <bookViews>
    <workbookView xWindow="0" yWindow="0" windowWidth="28800" windowHeight="12300"/>
  </bookViews>
  <sheets>
    <sheet name="ЛС и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МИ'!$A$1:$AL$35</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AB27" i="1" l="1"/>
  <c r="AB14" i="1"/>
  <c r="AI27" i="1"/>
  <c r="AI22" i="1"/>
  <c r="AI23" i="1"/>
  <c r="AI21" i="1"/>
  <c r="Z27" i="1"/>
  <c r="Z20" i="1"/>
  <c r="AE27" i="1"/>
  <c r="AE18" i="1"/>
  <c r="AL27" i="1"/>
  <c r="AL11" i="1"/>
  <c r="V27" i="1"/>
  <c r="V15" i="1"/>
  <c r="T27" i="1"/>
  <c r="P27" i="1"/>
  <c r="P19" i="1"/>
  <c r="P17" i="1"/>
  <c r="M27" i="1"/>
  <c r="M16" i="1"/>
  <c r="I27" i="1"/>
  <c r="I26" i="1"/>
  <c r="I24" i="1"/>
  <c r="T8" i="1" l="1"/>
  <c r="E25" i="1" l="1"/>
  <c r="E21" i="1"/>
  <c r="E20" i="1"/>
  <c r="E16" i="1"/>
  <c r="E15" i="1"/>
  <c r="E13" i="1"/>
  <c r="E12" i="1"/>
  <c r="E11" i="1"/>
  <c r="G17" i="1"/>
  <c r="G18" i="1"/>
  <c r="G19" i="1"/>
  <c r="E9" i="1" l="1"/>
  <c r="E7" i="1"/>
  <c r="G8" i="1" l="1"/>
  <c r="G9" i="1"/>
  <c r="G7" i="1"/>
  <c r="G11" i="1"/>
  <c r="G12" i="1"/>
  <c r="G13" i="1"/>
  <c r="G14" i="1"/>
  <c r="G15" i="1"/>
  <c r="G16" i="1"/>
  <c r="G20" i="1"/>
  <c r="G21" i="1"/>
  <c r="G22" i="1"/>
  <c r="G23" i="1"/>
  <c r="G24" i="1"/>
  <c r="G25" i="1"/>
  <c r="G26" i="1"/>
  <c r="G6" i="1" l="1"/>
  <c r="G10" i="1" l="1"/>
  <c r="G27" i="1" s="1"/>
</calcChain>
</file>

<file path=xl/sharedStrings.xml><?xml version="1.0" encoding="utf-8"?>
<sst xmlns="http://schemas.openxmlformats.org/spreadsheetml/2006/main" count="110" uniqueCount="89">
  <si>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</si>
  <si>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</si>
  <si>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</si>
  <si>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</si>
  <si>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</si>
  <si>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</si>
  <si>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</si>
  <si>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</si>
  <si>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</si>
  <si>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</si>
  <si>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</si>
  <si>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</si>
  <si>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</si>
  <si>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упаковка</t>
  </si>
  <si>
    <t>Бумага для ЭКГ аппарата Cardio Care 2000</t>
  </si>
  <si>
    <t>Бумага для ЭКГ аппарата Cardio Care 2000, розового цвета, с диаграмной сеткой, внешняя обмотка, размер 215х25х16мм</t>
  </si>
  <si>
    <t>штука</t>
  </si>
  <si>
    <t>Игла спинальная 27G*90 мм с интродьюсером 22G*38 мм</t>
  </si>
  <si>
    <t>Канюля внутривенная с катетером и клапаном для инъекций, размер 20G</t>
  </si>
  <si>
    <t>Катетер Фоллея, двухходовой катетер, латексный с силиконовым покрытием, размер 24</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</si>
  <si>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24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</si>
  <si>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Уроприемник, дренируемый прозрачный однокомпенентный 10*55</t>
  </si>
  <si>
    <t>Жгут стягивающий ЖВ-01 (с фиксатором)</t>
  </si>
  <si>
    <t>При проведении внутривенных манипуляций с помощью жгута кровоостанавливающего ЖВ-01 исключено защемление кожи, одежды. Конструкция жгута позволяет работать с ним одной рукой. Вес жгута около 100 г. Длина жгута (525±25) мм.Защелка удерживается в корпусе при нагрузке на эластичную ленту не менее 8кГс.</t>
  </si>
  <si>
    <t xml:space="preserve">Катетер Фоллея, двухходовой катетер, латексный с силиконовым покрытием, размер 18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</si>
  <si>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18.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</si>
  <si>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Катетер Фоллея, двухходовой катетер, латексный с силиконовым покрытием, размер 20</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</si>
  <si>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</si>
  <si>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Скальпель, одноразовый, стерильный №22</t>
  </si>
  <si>
    <t>Бинт нестерильный</t>
  </si>
  <si>
    <t>Бинты изготовлены из отбеленной медицинской марли. Длина и ширина 7м х 14см; не стерильный</t>
  </si>
  <si>
    <t>Бинт стерильный</t>
  </si>
  <si>
    <t>Бинты изготовлены из отбеленной медицинской марли. Длина и ширина  7м х 14см; стерильный</t>
  </si>
  <si>
    <t>Мешок типа АМБУ</t>
  </si>
  <si>
    <t xml:space="preserve">Комплекты дыхательные для ручной ИВЛ (мешок реанимационный типа «Амбу») предназначены для проведения искусственной вентиляции легких ручным способом взрослым в условиях дыхательной недостаточности любой этиологии. </t>
  </si>
  <si>
    <t>Аспирационные и инъекционные фильтр-канюли для многодозных флаконов объемом 3 - 1000 мл, стерильный, для однократного применения</t>
  </si>
  <si>
    <t>Аспирационные и инъекционные фильтр-канюли для многодозных флаконов объемом 3 - 1000 мл. Стандартный наконечник с антибактериальным воздушным фильтром 0,45 мкм, зеленый.
Корпус: стиролакрилонитрил/акрилонитрилбутадиенстирол. Защитная крышка и защелка из полиэтилена. Фильтр: акриловый сополимер на нейлоновой основе. Не содержит латекс, ПВХ, ДЭГФ. Стерильный, для однократного применения</t>
  </si>
  <si>
    <t>Атропин, раствор для инъекций 1мг/мл 1 мл</t>
  </si>
  <si>
    <t>раствор для инъекций 1мг/мл 1 мл</t>
  </si>
  <si>
    <t>ампула</t>
  </si>
  <si>
    <t>Электролиты (Натрия хлорид + Калия хлорид + Кальция хлорида дигидрат + Магния хлорида гексагидрат + Натрия ацетата тригидрат + Яблочная кислота), раствор для инфузий, 500 мл</t>
  </si>
  <si>
    <t>раствор для инфузий, 500 мл</t>
  </si>
  <si>
    <t>флакон</t>
  </si>
  <si>
    <t>Лекарственные средства</t>
  </si>
  <si>
    <t>Налбуфин</t>
  </si>
  <si>
    <t>раствор для инъекций 10 мг/мл, 1,0 мл</t>
  </si>
  <si>
    <t>Индикаторы для наружнего применения 120/45№1000</t>
  </si>
  <si>
    <t xml:space="preserve">Индикаторы для наружнего применения 120/45, в упаковке по 1000 штук. Индикаторы соответствуют классу 4 (многопеременные индикаторы) по классификации ГОСТ ISO 11140-1-2011. Индикаторы представляют собой прямоугольные полоски бумажно-пленочного основания с нанесенными на лицевой стороне двумя цветовыми метками (индикаторная метка и элемент сравнения) и маркировкой (наименованием индикатора, обозначением метода стерилизации, параметрами стерилизационной выдержки, логотипом предприятия-изготовителя). Индикаторы, разделенные перфорацией, поставляются в листах.
На лицевую поверхность индикатора нанесено прозрачное защитное паропроницаемое водоотталкивающее полимерное пленочное покрытие, изолирующее индикаторную композицию и предотвращающее её контакт с медицинскими изделиями. Прозрачная полимерная пленка, закрывающая сверху индикаторную метку, не должна иметь царапин и механических повреждений.
Индикаторная композиция не проникает через подложку и не оставляет следы на материале, с которым индикатор соприкасается до, в течение и после соответствующего режима стерилизации.
Индикаторы на обратной стороне имеют липкий слой, закрытый защитной бумагой и обеспечивающий их крепление в камере стерилизатора и в качестве документа архива.
При воздействии насыщенного водяного пара на индикатор исходный красно-оранжевый цвет индикаторной метки необратимо меняется. При соблюдении условий паровой стерилизации индикаторная метка достигает цвета элемента сравнения (темно-фиолетовый) или становится темнее него.
</t>
  </si>
  <si>
    <t>Индикаторы для наружнего и внутреннего применения 134/5-02№1000</t>
  </si>
  <si>
    <t xml:space="preserve">Индикаторы для наружнего и внутреннего применения 134/5-02, в упаковке по 1000 штук. Индикаторы соответствуют классу 4 (многопеременные индикаторы) по классификации ГОСТ ISO 11140-1-2011. Индикаторы представляют собой прямоугольные полоски бумажно-пленочного основания с нанесенными на лицевой стороне двумя цветовыми метками (индикаторная метка и элемент сравнения) и маркировкой (наименованием индикатора, обозначением метода стерилизации, параметрами стерилизационной выдержки, логотипом предприятия-изготовителя). Индикаторы, разделенные перфорацией, поставляются в листах.
На лицевую поверхность индикатора нанесено прозрачное защитное паропроницаемое водоотталкивающее полимерное пленочное покрытие, изолирующее индикаторную композицию и предотвращающее её контакт с медицинскими изделиями. Прозрачная полимерная пленка, закрывающая сверху индикаторную метку, не должна иметь царапин и механических повреждений.
Индикаторная композиция не проникает через подложку и не оставляет следы на материале, с которым индикатор соприкасается до, в течение и после соответствующего режима стерилизации.
Индикаторы на обратной стороне имеют липкий слой, закрытый защитной бумагой и обеспечивающий их крепление в камере стерилизатора и в качестве документа архива.
При воздействии насыщенного водяного пара на индикатор исходный красно-оранжевый цвет индикаторной метки необратимо меняется.  При соблюдении условий паровой стерилизации индикаторная метка достигает четкий цветовой переход от начального светло- зеленого к конечному темному зеленому. </t>
  </si>
  <si>
    <t>Индикаторы для наружнего и внутреннего применения 120/45-02№1000</t>
  </si>
  <si>
    <t>Индикаторы для наружнего и внутреннего применения 120/45-02, в упаковке по 1000 штук. Метод стерилизации: паровой. Комплектация: индикаторы. Класс индикатора: 4 многопеременные индикаторы. Контролируемый режим стерилизации: 120/45. Контрольный режим: 120/45. Тип индикатора: химический. Индикаторы предназначены для оперативного визуального контроля соблюдения критических переменных паровой стерилизации - температуры стерилизации, времени стерилизационной выдержки и наличия насыщенного водяного пара - внутри упаковок и стерилизуемых изделий, а также снаружи в контрольных точках парового стерилизатора при стерилизации с удалением воздуха из камеры методом продувки паром. Контролируемые режимы стерилизации: 120 °С/45 минут.</t>
  </si>
  <si>
    <t>ТОО "МедСервис ОРЕОН"</t>
  </si>
  <si>
    <t>ТОО "Medical Trade14"</t>
  </si>
  <si>
    <t>ТОО "АЛЬЯНС-ФАРМ"</t>
  </si>
  <si>
    <t>ТОО "FAM.ALLIANCE"</t>
  </si>
  <si>
    <t>ИП Ақберді Уалихан</t>
  </si>
  <si>
    <t>ТОО "NUR MEDICAL COMPANY"</t>
  </si>
  <si>
    <t>ТОО "LS Pharm" (ЛС Фарм)</t>
  </si>
  <si>
    <t>ИП Uka Medical</t>
  </si>
  <si>
    <t>ТОО "Альянс-АА"</t>
  </si>
  <si>
    <t>ТОО "ОрдаМед Восток"</t>
  </si>
  <si>
    <t>ТОО "Region16"</t>
  </si>
  <si>
    <t>к протоколу 6 от 31.01.2024г.</t>
  </si>
  <si>
    <t>Руководитель ОГЗ и ЮС</t>
  </si>
  <si>
    <t xml:space="preserve"> Иманғали Д.Қ. </t>
  </si>
  <si>
    <t xml:space="preserve">Специалист по государственным закупкам </t>
  </si>
  <si>
    <t xml:space="preserve"> Корженко О.О. </t>
  </si>
  <si>
    <t>ТОО "SinaPharm International" (Синафарм Интернэшнал) Сумма</t>
  </si>
  <si>
    <t>ТОО "SinaPharm International" (Синафарм Интернэшнал) Цена</t>
  </si>
  <si>
    <t>ТОО "КАЗМЕДИМПОРТ" Цена</t>
  </si>
  <si>
    <t>ТОО "КАЗМЕДИМПОРТ" Сумма</t>
  </si>
  <si>
    <t>ТОО "INNOVO" Цена</t>
  </si>
  <si>
    <t>ТОО "INNOVO" Сумма</t>
  </si>
  <si>
    <t>ТОО "IzidaMedLab" Цена</t>
  </si>
  <si>
    <t>ТОО "IzidaMedLab" Сумма</t>
  </si>
  <si>
    <t>ТОО "РЭМИ" Цена</t>
  </si>
  <si>
    <t>ТОО "РЭМИ" Сумма</t>
  </si>
  <si>
    <t>ТОО "Ангрофарм-НС" Цена</t>
  </si>
  <si>
    <t>ТОО "Ангрофарм-НС" Сумма</t>
  </si>
  <si>
    <t>ТОО "SteriMed" (СтериМед) Цена</t>
  </si>
  <si>
    <t>ТОО "SteriMed" (СтериМед) Сумма</t>
  </si>
  <si>
    <t>ТОО "Альянс" Цена</t>
  </si>
  <si>
    <t>ТОО "Альянс" Сумма</t>
  </si>
  <si>
    <t>ТОО "КФК Медсервис Плюс" Цена</t>
  </si>
  <si>
    <t>ТОО "КФК Медсервис Плюс" Сумма</t>
  </si>
  <si>
    <t>ТОО "Центр Мединциской Техники" Цена</t>
  </si>
  <si>
    <t>ТОО "Центр Мединциской Техники" Сумма</t>
  </si>
  <si>
    <r>
      <t>на основании п.75</t>
    </r>
    <r>
      <rPr>
        <sz val="9"/>
        <color theme="1"/>
        <rFont val="Times New Roman"/>
        <family val="1"/>
        <charset val="204"/>
      </rPr>
      <t xml:space="preserve"> Приказа Министра здравоохранения Республики Казахстан от 7 июня 2023 года № 110 «Об утверждении правил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 дополнительного объема медицинской помощи для лиц, содержащихся в следственных изоляторах и учреждениях уголовно-исполнительной (пенитенциарной) системы, за счет бюджетных средств и (или) в системе обязательного социального медицинского страхования, фармацевтических услуг»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</si>
</sst>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5"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11"/>
      <color theme="1"/>
      <name val="Times New Roman"/>
      <family val="2"/>
      <charset val="204"/>
    </font>
    <font>
      <sz val="9"/>
      <color rgb="FFFF0000"/>
      <name val="Times New Roman"/>
      <family val="1"/>
      <charset val="204"/>
    </font>
    <font>
      <b/>
      <sz val="9"/>
      <color rgb="FFFF0000"/>
      <name val="Times New Roman"/>
      <family val="1"/>
      <charset val="204"/>
    </font>
    <font>
      <sz val="10"/>
      <name val="Times New Roman"/>
      <family val="1"/>
      <charset val="204"/>
    </font>
    <font>
      <sz val="9"/>
      <color rgb="FF000000"/>
      <name val="Times New Roman"/>
      <family val="1"/>
      <charset val="204"/>
    </font>
    <font>
      <sz val="9"/>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5">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xf numFmtId="0" fontId="9" fillId="0" borderId="0"/>
  </cellStyleXfs>
  <cellXfs count="72">
    <xf numFmtId="0" fontId="0" fillId="0" borderId="0" xfId="0"/>
    <xf numFmtId="0" fontId="7" fillId="0" borderId="0" xfId="1" applyFont="1"/>
    <xf numFmtId="0" fontId="7" fillId="0" borderId="0" xfId="1" applyFont="1" applyFill="1"/>
    <xf numFmtId="0" fontId="8" fillId="0" borderId="2" xfId="1" applyFont="1" applyBorder="1"/>
    <xf numFmtId="0" fontId="8" fillId="0" borderId="2" xfId="5" applyFont="1" applyFill="1" applyBorder="1" applyAlignment="1">
      <alignment horizontal="center" vertical="top" wrapText="1"/>
    </xf>
    <xf numFmtId="4" fontId="8" fillId="0" borderId="2" xfId="5" applyNumberFormat="1" applyFont="1" applyFill="1" applyBorder="1" applyAlignment="1">
      <alignment horizontal="right" vertical="top"/>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0" fontId="7" fillId="0" borderId="0" xfId="0" applyFont="1" applyFill="1"/>
    <xf numFmtId="43" fontId="7" fillId="0" borderId="0" xfId="22" applyFont="1" applyAlignment="1">
      <alignment horizontal="right"/>
    </xf>
    <xf numFmtId="0" fontId="8" fillId="0" borderId="6" xfId="5" applyFont="1" applyFill="1" applyBorder="1" applyAlignment="1">
      <alignment horizontal="left" vertical="top" wrapText="1"/>
    </xf>
    <xf numFmtId="43" fontId="7" fillId="0" borderId="2" xfId="22" applyFont="1" applyFill="1" applyBorder="1" applyAlignment="1">
      <alignment horizontal="right" vertical="center" wrapText="1"/>
    </xf>
    <xf numFmtId="0" fontId="8" fillId="0" borderId="2" xfId="1" applyFont="1" applyFill="1" applyBorder="1" applyAlignment="1">
      <alignment horizontal="center" vertical="center" wrapText="1"/>
    </xf>
    <xf numFmtId="43" fontId="8" fillId="0" borderId="2" xfId="22" applyFont="1" applyFill="1" applyBorder="1" applyAlignment="1">
      <alignment horizontal="center" vertical="center" wrapText="1"/>
    </xf>
    <xf numFmtId="0" fontId="8" fillId="0" borderId="2" xfId="1" applyFont="1" applyFill="1" applyBorder="1" applyAlignment="1">
      <alignment horizontal="center" vertical="center"/>
    </xf>
    <xf numFmtId="0" fontId="7" fillId="0" borderId="2" xfId="1" applyFont="1" applyFill="1" applyBorder="1" applyAlignment="1">
      <alignment horizontal="left" vertical="center" wrapText="1"/>
    </xf>
    <xf numFmtId="0" fontId="7" fillId="0" borderId="2" xfId="1" applyFont="1" applyFill="1" applyBorder="1" applyAlignment="1">
      <alignment horizontal="left" vertical="top" wrapText="1"/>
    </xf>
    <xf numFmtId="0" fontId="7" fillId="0" borderId="2" xfId="1" applyFont="1" applyFill="1" applyBorder="1" applyAlignment="1">
      <alignment horizontal="center" vertical="center"/>
    </xf>
    <xf numFmtId="3" fontId="7" fillId="0" borderId="2" xfId="22" applyNumberFormat="1" applyFont="1" applyFill="1" applyBorder="1" applyAlignment="1">
      <alignment horizontal="center" vertical="center"/>
    </xf>
    <xf numFmtId="4" fontId="7" fillId="0" borderId="2" xfId="22" applyNumberFormat="1" applyFont="1" applyFill="1" applyBorder="1" applyAlignment="1">
      <alignment horizontal="right" vertical="center" wrapText="1"/>
    </xf>
    <xf numFmtId="4" fontId="7" fillId="0" borderId="2" xfId="17" applyNumberFormat="1" applyFont="1" applyFill="1" applyBorder="1" applyAlignment="1" applyProtection="1">
      <alignment horizontal="righ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0" borderId="0" xfId="1" applyFont="1" applyAlignment="1">
      <alignment horizontal="left"/>
    </xf>
    <xf numFmtId="0" fontId="7" fillId="0" borderId="0" xfId="1" applyFont="1" applyAlignment="1">
      <alignment vertical="center"/>
    </xf>
    <xf numFmtId="0" fontId="8" fillId="0" borderId="2" xfId="5" applyFont="1" applyFill="1" applyBorder="1" applyAlignment="1">
      <alignment horizontal="left" vertical="center" wrapText="1"/>
    </xf>
    <xf numFmtId="0" fontId="7" fillId="0" borderId="0" xfId="5" applyFont="1" applyFill="1" applyBorder="1" applyAlignment="1">
      <alignment horizontal="left"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43" fontId="10" fillId="0" borderId="0" xfId="22" applyFont="1" applyAlignment="1">
      <alignment horizontal="right"/>
    </xf>
    <xf numFmtId="3" fontId="11" fillId="0" borderId="2" xfId="5" applyNumberFormat="1" applyFont="1" applyFill="1" applyBorder="1" applyAlignment="1">
      <alignment horizontal="center" vertical="top" wrapText="1"/>
    </xf>
    <xf numFmtId="43" fontId="11" fillId="0" borderId="2" xfId="22" applyFont="1" applyFill="1" applyBorder="1" applyAlignment="1">
      <alignment horizontal="right" vertical="top" wrapText="1"/>
    </xf>
    <xf numFmtId="0" fontId="10" fillId="0" borderId="0" xfId="5" applyFont="1" applyFill="1" applyBorder="1" applyAlignment="1">
      <alignment horizontal="center" vertical="top" wrapText="1"/>
    </xf>
    <xf numFmtId="43" fontId="10" fillId="0" borderId="0" xfId="22" applyFont="1" applyFill="1" applyBorder="1" applyAlignment="1">
      <alignment horizontal="right" vertical="top" wrapText="1"/>
    </xf>
    <xf numFmtId="0" fontId="10" fillId="0" borderId="0" xfId="1" applyFont="1" applyAlignment="1">
      <alignment horizontal="center"/>
    </xf>
    <xf numFmtId="0" fontId="7" fillId="0" borderId="2" xfId="1" applyFont="1" applyFill="1" applyBorder="1" applyAlignment="1">
      <alignment horizontal="center" vertical="center" wrapText="1"/>
    </xf>
    <xf numFmtId="0" fontId="7" fillId="0" borderId="2" xfId="1" applyFont="1" applyFill="1" applyBorder="1" applyAlignment="1">
      <alignment vertical="center"/>
    </xf>
    <xf numFmtId="0" fontId="7" fillId="0" borderId="2" xfId="22"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4" fontId="8" fillId="0" borderId="5" xfId="1" applyNumberFormat="1" applyFont="1" applyFill="1" applyBorder="1" applyAlignment="1">
      <alignment vertical="center" wrapText="1"/>
    </xf>
    <xf numFmtId="4" fontId="8" fillId="0" borderId="2" xfId="1" applyNumberFormat="1" applyFont="1" applyFill="1" applyBorder="1" applyAlignment="1">
      <alignment vertical="center" wrapText="1"/>
    </xf>
    <xf numFmtId="0" fontId="7" fillId="0" borderId="2" xfId="1" applyFont="1" applyFill="1" applyBorder="1" applyAlignment="1">
      <alignment vertical="top" wrapText="1"/>
    </xf>
    <xf numFmtId="3" fontId="7" fillId="0" borderId="2" xfId="22" applyNumberFormat="1" applyFont="1" applyFill="1" applyBorder="1" applyAlignment="1">
      <alignment horizontal="center" vertical="center" wrapText="1"/>
    </xf>
    <xf numFmtId="43" fontId="12" fillId="2" borderId="2" xfId="19" applyFont="1" applyFill="1" applyBorder="1" applyAlignment="1">
      <alignment horizontal="right"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0" fontId="8" fillId="0" borderId="2" xfId="1" applyFont="1" applyFill="1" applyBorder="1" applyAlignment="1">
      <alignment horizontal="center" vertical="center" wrapText="1"/>
    </xf>
    <xf numFmtId="0" fontId="7" fillId="0" borderId="2" xfId="1" applyFont="1" applyFill="1" applyBorder="1"/>
    <xf numFmtId="0" fontId="8" fillId="0" borderId="0" xfId="1" applyFont="1" applyFill="1" applyBorder="1" applyAlignment="1">
      <alignment horizontal="center"/>
    </xf>
    <xf numFmtId="0" fontId="7" fillId="0" borderId="0" xfId="0" applyFont="1" applyFill="1" applyBorder="1" applyAlignment="1">
      <alignment horizontal="left" vertical="top" wrapText="1"/>
    </xf>
    <xf numFmtId="0" fontId="7" fillId="0" borderId="0" xfId="0" applyFont="1" applyFill="1" applyBorder="1" applyAlignment="1"/>
    <xf numFmtId="0" fontId="8" fillId="0" borderId="1" xfId="1" applyFont="1" applyFill="1" applyBorder="1" applyAlignment="1">
      <alignment horizontal="center"/>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2" xfId="1" applyFont="1" applyFill="1" applyBorder="1" applyAlignment="1">
      <alignment horizontal="center" vertical="center" wrapText="1"/>
    </xf>
    <xf numFmtId="43" fontId="7" fillId="0" borderId="2" xfId="22" applyFont="1" applyFill="1" applyBorder="1" applyAlignment="1" applyProtection="1">
      <alignment horizontal="right" vertical="center" wrapText="1"/>
    </xf>
    <xf numFmtId="43" fontId="8" fillId="0" borderId="2" xfId="22" applyFont="1" applyFill="1" applyBorder="1" applyAlignment="1">
      <alignment horizontal="right" vertical="top" wrapText="1"/>
    </xf>
    <xf numFmtId="43" fontId="8" fillId="0" borderId="5" xfId="22" applyFont="1" applyFill="1" applyBorder="1" applyAlignment="1">
      <alignment horizontal="right" vertical="center" wrapText="1"/>
    </xf>
    <xf numFmtId="43" fontId="8" fillId="0" borderId="2" xfId="22" applyFont="1" applyFill="1" applyBorder="1" applyAlignment="1">
      <alignment horizontal="right" vertical="center" wrapText="1"/>
    </xf>
    <xf numFmtId="43" fontId="8" fillId="0" borderId="2" xfId="22" applyFont="1" applyBorder="1" applyAlignment="1">
      <alignment horizontal="right" vertical="center" wrapText="1"/>
    </xf>
    <xf numFmtId="43" fontId="7" fillId="3" borderId="2" xfId="22" applyFont="1" applyFill="1" applyBorder="1" applyAlignment="1">
      <alignment horizontal="right" vertical="center" wrapText="1"/>
    </xf>
    <xf numFmtId="43" fontId="7" fillId="3" borderId="2" xfId="22" applyFont="1" applyFill="1" applyBorder="1" applyAlignment="1" applyProtection="1">
      <alignment horizontal="right" vertical="center" wrapText="1"/>
    </xf>
    <xf numFmtId="43" fontId="7" fillId="4" borderId="2" xfId="22" applyFont="1" applyFill="1" applyBorder="1" applyAlignment="1" applyProtection="1">
      <alignment horizontal="right" vertical="center" wrapText="1"/>
    </xf>
    <xf numFmtId="43" fontId="7" fillId="4" borderId="2" xfId="22" applyFont="1" applyFill="1" applyBorder="1" applyAlignment="1">
      <alignment horizontal="right" vertical="center" wrapText="1"/>
    </xf>
    <xf numFmtId="43" fontId="7" fillId="3" borderId="2" xfId="1" applyNumberFormat="1" applyFont="1" applyFill="1" applyBorder="1" applyAlignment="1">
      <alignment horizontal="right" vertical="center" wrapText="1"/>
    </xf>
    <xf numFmtId="43" fontId="8" fillId="0" borderId="2" xfId="1" applyNumberFormat="1" applyFont="1" applyBorder="1" applyAlignment="1">
      <alignment horizontal="right" vertical="top" wrapText="1"/>
    </xf>
    <xf numFmtId="0" fontId="13" fillId="0" borderId="2" xfId="0" applyFont="1" applyBorder="1" applyAlignment="1">
      <alignment horizontal="center" vertical="top" wrapText="1"/>
    </xf>
    <xf numFmtId="0" fontId="7" fillId="0" borderId="2" xfId="0" applyFont="1" applyFill="1" applyBorder="1" applyAlignment="1">
      <alignment horizontal="left" vertical="center" wrapText="1"/>
    </xf>
  </cellXfs>
  <cellStyles count="25">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19" xfId="24"/>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4"/>
  <sheetViews>
    <sheetView tabSelected="1" view="pageBreakPreview" zoomScale="70" zoomScaleSheetLayoutView="70" workbookViewId="0">
      <selection activeCell="I27" sqref="I27"/>
    </sheetView>
  </sheetViews>
  <sheetFormatPr defaultColWidth="8.85546875" defaultRowHeight="12" x14ac:dyDescent="0.2"/>
  <cols>
    <col min="1" max="1" width="6.42578125" style="1" customWidth="1"/>
    <col min="2" max="2" width="40.5703125" style="28" customWidth="1"/>
    <col min="3" max="3" width="58.85546875" style="1" customWidth="1"/>
    <col min="4" max="4" width="13.28515625" style="1" customWidth="1"/>
    <col min="5" max="5" width="15.42578125" style="38" customWidth="1"/>
    <col min="6" max="6" width="13.28515625" style="33" customWidth="1"/>
    <col min="7" max="7" width="17.85546875" style="1" customWidth="1"/>
    <col min="8" max="31" width="19" style="1" customWidth="1"/>
    <col min="32" max="36" width="19.140625" style="1" customWidth="1"/>
    <col min="37" max="37" width="19.28515625" style="1" customWidth="1"/>
    <col min="38" max="38" width="19.85546875" style="1" customWidth="1"/>
    <col min="39" max="16384" width="8.85546875" style="1"/>
  </cols>
  <sheetData>
    <row r="1" spans="1:38" x14ac:dyDescent="0.2">
      <c r="E1" s="27" t="s">
        <v>0</v>
      </c>
      <c r="F1" s="12"/>
    </row>
    <row r="2" spans="1:38" x14ac:dyDescent="0.2">
      <c r="E2" s="27" t="s">
        <v>63</v>
      </c>
      <c r="F2" s="12"/>
    </row>
    <row r="4" spans="1:38" s="2" customFormat="1" ht="15.75" customHeight="1" x14ac:dyDescent="0.2">
      <c r="A4" s="55" t="s">
        <v>1</v>
      </c>
      <c r="B4" s="55"/>
      <c r="C4" s="55"/>
      <c r="D4" s="55"/>
      <c r="E4" s="55"/>
      <c r="F4" s="55"/>
      <c r="G4" s="55"/>
      <c r="H4" s="52"/>
      <c r="I4" s="52"/>
      <c r="J4" s="52"/>
      <c r="K4" s="52"/>
      <c r="L4" s="52"/>
      <c r="M4" s="52"/>
      <c r="N4" s="52"/>
      <c r="O4" s="52"/>
      <c r="P4" s="52"/>
      <c r="Q4" s="52"/>
      <c r="R4" s="52"/>
      <c r="S4" s="52"/>
      <c r="T4" s="52"/>
    </row>
    <row r="5" spans="1:38" s="2" customFormat="1" ht="48.75" customHeight="1" x14ac:dyDescent="0.2">
      <c r="A5" s="15" t="s">
        <v>2</v>
      </c>
      <c r="B5" s="15" t="s">
        <v>3</v>
      </c>
      <c r="C5" s="15" t="s">
        <v>9</v>
      </c>
      <c r="D5" s="15" t="s">
        <v>4</v>
      </c>
      <c r="E5" s="15" t="s">
        <v>5</v>
      </c>
      <c r="F5" s="16" t="s">
        <v>6</v>
      </c>
      <c r="G5" s="15" t="s">
        <v>7</v>
      </c>
      <c r="H5" s="42" t="s">
        <v>70</v>
      </c>
      <c r="I5" s="50" t="s">
        <v>71</v>
      </c>
      <c r="J5" s="42" t="s">
        <v>52</v>
      </c>
      <c r="K5" s="42" t="s">
        <v>53</v>
      </c>
      <c r="L5" s="42" t="s">
        <v>72</v>
      </c>
      <c r="M5" s="50" t="s">
        <v>73</v>
      </c>
      <c r="N5" s="42" t="s">
        <v>54</v>
      </c>
      <c r="O5" s="42" t="s">
        <v>74</v>
      </c>
      <c r="P5" s="50" t="s">
        <v>75</v>
      </c>
      <c r="Q5" s="42" t="s">
        <v>55</v>
      </c>
      <c r="R5" s="17" t="s">
        <v>56</v>
      </c>
      <c r="S5" s="42" t="s">
        <v>69</v>
      </c>
      <c r="T5" s="50" t="s">
        <v>68</v>
      </c>
      <c r="U5" s="42" t="s">
        <v>76</v>
      </c>
      <c r="V5" s="50" t="s">
        <v>77</v>
      </c>
      <c r="W5" s="42" t="s">
        <v>58</v>
      </c>
      <c r="X5" s="42" t="s">
        <v>57</v>
      </c>
      <c r="Y5" s="42" t="s">
        <v>82</v>
      </c>
      <c r="Z5" s="50" t="s">
        <v>83</v>
      </c>
      <c r="AA5" s="42" t="s">
        <v>86</v>
      </c>
      <c r="AB5" s="50" t="s">
        <v>87</v>
      </c>
      <c r="AC5" s="17" t="s">
        <v>59</v>
      </c>
      <c r="AD5" s="42" t="s">
        <v>80</v>
      </c>
      <c r="AE5" s="50" t="s">
        <v>81</v>
      </c>
      <c r="AF5" s="42" t="s">
        <v>60</v>
      </c>
      <c r="AG5" s="42" t="s">
        <v>61</v>
      </c>
      <c r="AH5" s="42" t="s">
        <v>84</v>
      </c>
      <c r="AI5" s="50" t="s">
        <v>85</v>
      </c>
      <c r="AJ5" s="42" t="s">
        <v>62</v>
      </c>
      <c r="AK5" s="42" t="s">
        <v>78</v>
      </c>
      <c r="AL5" s="50" t="s">
        <v>79</v>
      </c>
    </row>
    <row r="6" spans="1:38" s="2" customFormat="1" ht="12.75" customHeight="1" x14ac:dyDescent="0.2">
      <c r="A6" s="58" t="s">
        <v>43</v>
      </c>
      <c r="B6" s="58"/>
      <c r="C6" s="58"/>
      <c r="D6" s="58"/>
      <c r="E6" s="58"/>
      <c r="F6" s="58"/>
      <c r="G6" s="43">
        <f>SUM(G7:G9)</f>
        <v>1807086.9</v>
      </c>
      <c r="H6" s="61"/>
      <c r="I6" s="61"/>
      <c r="J6" s="61"/>
      <c r="K6" s="61"/>
      <c r="L6" s="61"/>
      <c r="M6" s="61"/>
      <c r="N6" s="61"/>
      <c r="O6" s="61"/>
      <c r="P6" s="61"/>
      <c r="Q6" s="61"/>
      <c r="R6" s="61"/>
      <c r="S6" s="61"/>
      <c r="T6" s="61"/>
      <c r="U6" s="14"/>
      <c r="V6" s="14"/>
      <c r="W6" s="14"/>
      <c r="X6" s="14"/>
      <c r="Y6" s="14"/>
      <c r="Z6" s="14"/>
      <c r="AA6" s="14"/>
      <c r="AB6" s="14"/>
      <c r="AC6" s="14"/>
      <c r="AD6" s="14"/>
      <c r="AE6" s="14"/>
      <c r="AF6" s="14"/>
      <c r="AG6" s="14"/>
      <c r="AH6" s="14"/>
      <c r="AI6" s="14"/>
      <c r="AJ6" s="14"/>
      <c r="AK6" s="14"/>
      <c r="AL6" s="51"/>
    </row>
    <row r="7" spans="1:38" s="2" customFormat="1" x14ac:dyDescent="0.2">
      <c r="A7" s="15">
        <v>1</v>
      </c>
      <c r="B7" s="40" t="s">
        <v>37</v>
      </c>
      <c r="C7" s="40" t="s">
        <v>38</v>
      </c>
      <c r="D7" s="20" t="s">
        <v>39</v>
      </c>
      <c r="E7" s="41">
        <f>1260+200</f>
        <v>1460</v>
      </c>
      <c r="F7" s="14">
        <v>14.45</v>
      </c>
      <c r="G7" s="22">
        <f>E7*F7</f>
        <v>21097</v>
      </c>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51"/>
    </row>
    <row r="8" spans="1:38" s="2" customFormat="1" x14ac:dyDescent="0.2">
      <c r="A8" s="17">
        <v>2</v>
      </c>
      <c r="B8" s="40" t="s">
        <v>44</v>
      </c>
      <c r="C8" s="40" t="s">
        <v>45</v>
      </c>
      <c r="D8" s="20" t="s">
        <v>39</v>
      </c>
      <c r="E8" s="46">
        <v>1850</v>
      </c>
      <c r="F8" s="14">
        <v>884.43</v>
      </c>
      <c r="G8" s="22">
        <f t="shared" ref="G8:G9" si="0">E8*F8</f>
        <v>1636195.5</v>
      </c>
      <c r="H8" s="14"/>
      <c r="I8" s="14"/>
      <c r="J8" s="14"/>
      <c r="K8" s="14"/>
      <c r="L8" s="14"/>
      <c r="M8" s="14"/>
      <c r="N8" s="14"/>
      <c r="O8" s="14"/>
      <c r="P8" s="14"/>
      <c r="Q8" s="14">
        <v>750</v>
      </c>
      <c r="R8" s="14"/>
      <c r="S8" s="67">
        <v>500</v>
      </c>
      <c r="T8" s="67">
        <f>S8*E8</f>
        <v>925000</v>
      </c>
      <c r="U8" s="14"/>
      <c r="V8" s="14"/>
      <c r="W8" s="14">
        <v>500</v>
      </c>
      <c r="X8" s="14"/>
      <c r="Y8" s="14"/>
      <c r="Z8" s="14"/>
      <c r="AA8" s="14"/>
      <c r="AB8" s="14"/>
      <c r="AC8" s="14"/>
      <c r="AD8" s="14"/>
      <c r="AE8" s="14"/>
      <c r="AF8" s="14"/>
      <c r="AG8" s="14"/>
      <c r="AH8" s="14">
        <v>614.79999999999995</v>
      </c>
      <c r="AI8" s="14"/>
      <c r="AJ8" s="14"/>
      <c r="AK8" s="14"/>
      <c r="AL8" s="51"/>
    </row>
    <row r="9" spans="1:38" s="2" customFormat="1" ht="48" x14ac:dyDescent="0.2">
      <c r="A9" s="17">
        <v>3</v>
      </c>
      <c r="B9" s="45" t="s">
        <v>40</v>
      </c>
      <c r="C9" s="40" t="s">
        <v>41</v>
      </c>
      <c r="D9" s="20" t="s">
        <v>42</v>
      </c>
      <c r="E9" s="41">
        <f>260+20</f>
        <v>280</v>
      </c>
      <c r="F9" s="14">
        <v>534.98</v>
      </c>
      <c r="G9" s="22">
        <f t="shared" si="0"/>
        <v>149794.4</v>
      </c>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51"/>
    </row>
    <row r="10" spans="1:38" s="2" customFormat="1" ht="14.25" customHeight="1" x14ac:dyDescent="0.2">
      <c r="A10" s="56" t="s">
        <v>12</v>
      </c>
      <c r="B10" s="57"/>
      <c r="C10" s="57"/>
      <c r="D10" s="57"/>
      <c r="E10" s="57"/>
      <c r="F10" s="57"/>
      <c r="G10" s="44">
        <f>SUM(G11:G26)</f>
        <v>4762551.9000000004</v>
      </c>
      <c r="H10" s="62"/>
      <c r="I10" s="62"/>
      <c r="J10" s="62"/>
      <c r="K10" s="62"/>
      <c r="L10" s="62"/>
      <c r="M10" s="62"/>
      <c r="N10" s="62"/>
      <c r="O10" s="62"/>
      <c r="P10" s="62"/>
      <c r="Q10" s="62"/>
      <c r="R10" s="62"/>
      <c r="S10" s="62"/>
      <c r="T10" s="62"/>
      <c r="U10" s="14"/>
      <c r="V10" s="14"/>
      <c r="W10" s="14"/>
      <c r="X10" s="14"/>
      <c r="Y10" s="14"/>
      <c r="Z10" s="14"/>
      <c r="AA10" s="14"/>
      <c r="AB10" s="14"/>
      <c r="AC10" s="14"/>
      <c r="AD10" s="14"/>
      <c r="AE10" s="14"/>
      <c r="AF10" s="14"/>
      <c r="AG10" s="14"/>
      <c r="AH10" s="14"/>
      <c r="AI10" s="14"/>
      <c r="AJ10" s="14"/>
      <c r="AK10" s="14"/>
      <c r="AL10" s="51"/>
    </row>
    <row r="11" spans="1:38" s="2" customFormat="1" ht="84" x14ac:dyDescent="0.2">
      <c r="A11" s="17">
        <v>4</v>
      </c>
      <c r="B11" s="18" t="s">
        <v>35</v>
      </c>
      <c r="C11" s="18" t="s">
        <v>36</v>
      </c>
      <c r="D11" s="39" t="s">
        <v>16</v>
      </c>
      <c r="E11" s="39">
        <f>2600+500</f>
        <v>3100</v>
      </c>
      <c r="F11" s="14">
        <v>640</v>
      </c>
      <c r="G11" s="23">
        <f t="shared" ref="G11:G26" si="1">E11*F11</f>
        <v>1984000</v>
      </c>
      <c r="H11" s="59"/>
      <c r="I11" s="59"/>
      <c r="J11" s="59"/>
      <c r="K11" s="59"/>
      <c r="L11" s="59"/>
      <c r="M11" s="59"/>
      <c r="N11" s="59"/>
      <c r="O11" s="59"/>
      <c r="P11" s="59"/>
      <c r="Q11" s="59"/>
      <c r="R11" s="59">
        <v>570</v>
      </c>
      <c r="S11" s="59"/>
      <c r="T11" s="59"/>
      <c r="U11" s="14"/>
      <c r="V11" s="14"/>
      <c r="W11" s="14"/>
      <c r="X11" s="14"/>
      <c r="Y11" s="14"/>
      <c r="Z11" s="14"/>
      <c r="AA11" s="14"/>
      <c r="AB11" s="14"/>
      <c r="AC11" s="14"/>
      <c r="AD11" s="14"/>
      <c r="AE11" s="14"/>
      <c r="AF11" s="14"/>
      <c r="AG11" s="14"/>
      <c r="AH11" s="14"/>
      <c r="AI11" s="14"/>
      <c r="AJ11" s="14"/>
      <c r="AK11" s="64">
        <v>560</v>
      </c>
      <c r="AL11" s="68">
        <f>AK11*E11</f>
        <v>1736000</v>
      </c>
    </row>
    <row r="12" spans="1:38" s="2" customFormat="1" ht="26.25" customHeight="1" x14ac:dyDescent="0.2">
      <c r="A12" s="17">
        <v>5</v>
      </c>
      <c r="B12" s="18" t="s">
        <v>29</v>
      </c>
      <c r="C12" s="19" t="s">
        <v>30</v>
      </c>
      <c r="D12" s="20" t="s">
        <v>16</v>
      </c>
      <c r="E12" s="21">
        <f>1420+20</f>
        <v>1440</v>
      </c>
      <c r="F12" s="14">
        <v>63.92</v>
      </c>
      <c r="G12" s="23">
        <f t="shared" si="1"/>
        <v>92044.800000000003</v>
      </c>
      <c r="H12" s="59"/>
      <c r="I12" s="59"/>
      <c r="J12" s="59"/>
      <c r="K12" s="59"/>
      <c r="L12" s="59"/>
      <c r="M12" s="59"/>
      <c r="N12" s="59"/>
      <c r="O12" s="59"/>
      <c r="P12" s="59"/>
      <c r="Q12" s="59"/>
      <c r="R12" s="59"/>
      <c r="S12" s="59"/>
      <c r="T12" s="59"/>
      <c r="U12" s="14"/>
      <c r="V12" s="14"/>
      <c r="W12" s="14"/>
      <c r="X12" s="14"/>
      <c r="Y12" s="14"/>
      <c r="Z12" s="14"/>
      <c r="AA12" s="14"/>
      <c r="AB12" s="14"/>
      <c r="AC12" s="14"/>
      <c r="AD12" s="14"/>
      <c r="AE12" s="14"/>
      <c r="AF12" s="14"/>
      <c r="AG12" s="14"/>
      <c r="AH12" s="14"/>
      <c r="AI12" s="14"/>
      <c r="AJ12" s="14"/>
      <c r="AK12" s="14"/>
      <c r="AL12" s="51"/>
    </row>
    <row r="13" spans="1:38" s="2" customFormat="1" ht="27" customHeight="1" x14ac:dyDescent="0.2">
      <c r="A13" s="17">
        <v>6</v>
      </c>
      <c r="B13" s="24" t="s">
        <v>31</v>
      </c>
      <c r="C13" s="25" t="s">
        <v>32</v>
      </c>
      <c r="D13" s="20" t="s">
        <v>16</v>
      </c>
      <c r="E13" s="21">
        <f>280+100</f>
        <v>380</v>
      </c>
      <c r="F13" s="14">
        <v>59.74</v>
      </c>
      <c r="G13" s="23">
        <f t="shared" si="1"/>
        <v>22701.200000000001</v>
      </c>
      <c r="H13" s="59"/>
      <c r="I13" s="59"/>
      <c r="J13" s="59"/>
      <c r="K13" s="59"/>
      <c r="L13" s="59"/>
      <c r="M13" s="59"/>
      <c r="N13" s="59"/>
      <c r="O13" s="59"/>
      <c r="P13" s="59"/>
      <c r="Q13" s="59"/>
      <c r="R13" s="59"/>
      <c r="S13" s="59"/>
      <c r="T13" s="59"/>
      <c r="U13" s="14"/>
      <c r="V13" s="14"/>
      <c r="W13" s="14"/>
      <c r="X13" s="14"/>
      <c r="Y13" s="14"/>
      <c r="Z13" s="14"/>
      <c r="AA13" s="14"/>
      <c r="AB13" s="14"/>
      <c r="AC13" s="14"/>
      <c r="AD13" s="14"/>
      <c r="AE13" s="14"/>
      <c r="AF13" s="14"/>
      <c r="AG13" s="14"/>
      <c r="AH13" s="14"/>
      <c r="AI13" s="14"/>
      <c r="AJ13" s="14"/>
      <c r="AK13" s="14"/>
      <c r="AL13" s="51"/>
    </row>
    <row r="14" spans="1:38" s="2" customFormat="1" ht="25.5" customHeight="1" x14ac:dyDescent="0.2">
      <c r="A14" s="17">
        <v>7</v>
      </c>
      <c r="B14" s="24" t="s">
        <v>14</v>
      </c>
      <c r="C14" s="25" t="s">
        <v>15</v>
      </c>
      <c r="D14" s="20" t="s">
        <v>16</v>
      </c>
      <c r="E14" s="21">
        <v>150</v>
      </c>
      <c r="F14" s="14">
        <v>2025</v>
      </c>
      <c r="G14" s="23">
        <f t="shared" si="1"/>
        <v>303750</v>
      </c>
      <c r="H14" s="59"/>
      <c r="I14" s="59"/>
      <c r="J14" s="59">
        <v>2025</v>
      </c>
      <c r="K14" s="59">
        <v>1800</v>
      </c>
      <c r="L14" s="59"/>
      <c r="M14" s="59"/>
      <c r="N14" s="59"/>
      <c r="O14" s="59"/>
      <c r="P14" s="59"/>
      <c r="Q14" s="59"/>
      <c r="R14" s="59"/>
      <c r="S14" s="59"/>
      <c r="T14" s="59"/>
      <c r="U14" s="14"/>
      <c r="V14" s="14"/>
      <c r="W14" s="14"/>
      <c r="X14" s="14"/>
      <c r="Y14" s="14"/>
      <c r="Z14" s="14"/>
      <c r="AA14" s="67">
        <v>1665</v>
      </c>
      <c r="AB14" s="67">
        <f>AA14*E14</f>
        <v>249750</v>
      </c>
      <c r="AC14" s="14">
        <v>1666</v>
      </c>
      <c r="AD14" s="14"/>
      <c r="AE14" s="14"/>
      <c r="AF14" s="14">
        <v>1800</v>
      </c>
      <c r="AG14" s="14">
        <v>2000</v>
      </c>
      <c r="AH14" s="14"/>
      <c r="AI14" s="14"/>
      <c r="AJ14" s="14"/>
      <c r="AK14" s="14">
        <v>1670</v>
      </c>
      <c r="AL14" s="51"/>
    </row>
    <row r="15" spans="1:38" s="2" customFormat="1" ht="25.5" customHeight="1" x14ac:dyDescent="0.2">
      <c r="A15" s="17">
        <v>8</v>
      </c>
      <c r="B15" s="24" t="s">
        <v>22</v>
      </c>
      <c r="C15" s="25" t="s">
        <v>23</v>
      </c>
      <c r="D15" s="20" t="s">
        <v>16</v>
      </c>
      <c r="E15" s="21">
        <f>161+15</f>
        <v>176</v>
      </c>
      <c r="F15" s="14">
        <v>1800</v>
      </c>
      <c r="G15" s="23">
        <f t="shared" si="1"/>
        <v>316800</v>
      </c>
      <c r="H15" s="59"/>
      <c r="I15" s="59"/>
      <c r="J15" s="59"/>
      <c r="K15" s="59"/>
      <c r="L15" s="59"/>
      <c r="M15" s="59"/>
      <c r="N15" s="59"/>
      <c r="O15" s="59"/>
      <c r="P15" s="59"/>
      <c r="Q15" s="59"/>
      <c r="R15" s="59"/>
      <c r="S15" s="59"/>
      <c r="T15" s="59"/>
      <c r="U15" s="64">
        <v>1650</v>
      </c>
      <c r="V15" s="64">
        <f>U15*E15</f>
        <v>290400</v>
      </c>
      <c r="W15" s="14"/>
      <c r="X15" s="14"/>
      <c r="Y15" s="14"/>
      <c r="Z15" s="14"/>
      <c r="AA15" s="14"/>
      <c r="AB15" s="14"/>
      <c r="AC15" s="14"/>
      <c r="AD15" s="14"/>
      <c r="AE15" s="14"/>
      <c r="AF15" s="14"/>
      <c r="AG15" s="14"/>
      <c r="AH15" s="14"/>
      <c r="AI15" s="14"/>
      <c r="AJ15" s="14"/>
      <c r="AK15" s="14"/>
      <c r="AL15" s="51"/>
    </row>
    <row r="16" spans="1:38" s="2" customFormat="1" ht="24" x14ac:dyDescent="0.2">
      <c r="A16" s="17">
        <v>9</v>
      </c>
      <c r="B16" s="24" t="s">
        <v>17</v>
      </c>
      <c r="C16" s="25" t="s">
        <v>17</v>
      </c>
      <c r="D16" s="20" t="s">
        <v>16</v>
      </c>
      <c r="E16" s="26">
        <f>450+50</f>
        <v>500</v>
      </c>
      <c r="F16" s="47">
        <v>642</v>
      </c>
      <c r="G16" s="23">
        <f t="shared" si="1"/>
        <v>321000</v>
      </c>
      <c r="H16" s="59"/>
      <c r="I16" s="59"/>
      <c r="J16" s="59"/>
      <c r="K16" s="59"/>
      <c r="L16" s="65">
        <v>625</v>
      </c>
      <c r="M16" s="65">
        <f>L16*E16</f>
        <v>312500</v>
      </c>
      <c r="N16" s="59"/>
      <c r="O16" s="59"/>
      <c r="P16" s="59"/>
      <c r="Q16" s="59"/>
      <c r="R16" s="59"/>
      <c r="S16" s="59"/>
      <c r="T16" s="59"/>
      <c r="U16" s="14"/>
      <c r="V16" s="14"/>
      <c r="W16" s="14"/>
      <c r="X16" s="14"/>
      <c r="Y16" s="14"/>
      <c r="Z16" s="14"/>
      <c r="AA16" s="14"/>
      <c r="AB16" s="14"/>
      <c r="AC16" s="14"/>
      <c r="AD16" s="14"/>
      <c r="AE16" s="14"/>
      <c r="AF16" s="14"/>
      <c r="AG16" s="14"/>
      <c r="AH16" s="14"/>
      <c r="AI16" s="14"/>
      <c r="AJ16" s="14"/>
      <c r="AK16" s="14"/>
      <c r="AL16" s="51"/>
    </row>
    <row r="17" spans="1:38" s="2" customFormat="1" ht="356.25" customHeight="1" x14ac:dyDescent="0.2">
      <c r="A17" s="17">
        <v>10</v>
      </c>
      <c r="B17" s="24" t="s">
        <v>46</v>
      </c>
      <c r="C17" s="71" t="s">
        <v>47</v>
      </c>
      <c r="D17" s="20" t="s">
        <v>13</v>
      </c>
      <c r="E17" s="26">
        <v>5</v>
      </c>
      <c r="F17" s="14">
        <v>3200</v>
      </c>
      <c r="G17" s="23">
        <f t="shared" si="1"/>
        <v>16000</v>
      </c>
      <c r="H17" s="59"/>
      <c r="I17" s="59"/>
      <c r="J17" s="59"/>
      <c r="K17" s="59"/>
      <c r="L17" s="59"/>
      <c r="M17" s="59"/>
      <c r="N17" s="59"/>
      <c r="O17" s="66">
        <v>2145</v>
      </c>
      <c r="P17" s="66">
        <f>O17*E17</f>
        <v>10725</v>
      </c>
      <c r="Q17" s="59"/>
      <c r="R17" s="59"/>
      <c r="S17" s="59"/>
      <c r="T17" s="59"/>
      <c r="U17" s="14"/>
      <c r="V17" s="14"/>
      <c r="W17" s="14"/>
      <c r="X17" s="14">
        <v>2745</v>
      </c>
      <c r="Y17" s="14"/>
      <c r="Z17" s="14"/>
      <c r="AA17" s="14"/>
      <c r="AB17" s="14"/>
      <c r="AC17" s="14"/>
      <c r="AD17" s="14"/>
      <c r="AE17" s="14"/>
      <c r="AF17" s="14"/>
      <c r="AG17" s="14"/>
      <c r="AH17" s="14"/>
      <c r="AI17" s="14"/>
      <c r="AJ17" s="70" t="s">
        <v>88</v>
      </c>
      <c r="AK17" s="14"/>
      <c r="AL17" s="51"/>
    </row>
    <row r="18" spans="1:38" s="2" customFormat="1" ht="356.25" customHeight="1" x14ac:dyDescent="0.2">
      <c r="A18" s="17">
        <v>11</v>
      </c>
      <c r="B18" s="24" t="s">
        <v>48</v>
      </c>
      <c r="C18" s="71" t="s">
        <v>49</v>
      </c>
      <c r="D18" s="20" t="s">
        <v>13</v>
      </c>
      <c r="E18" s="26">
        <v>25</v>
      </c>
      <c r="F18" s="14">
        <v>11964</v>
      </c>
      <c r="G18" s="23">
        <f t="shared" si="1"/>
        <v>299100</v>
      </c>
      <c r="H18" s="59"/>
      <c r="I18" s="59"/>
      <c r="J18" s="59">
        <v>8750</v>
      </c>
      <c r="K18" s="59"/>
      <c r="L18" s="59"/>
      <c r="M18" s="59"/>
      <c r="N18" s="59"/>
      <c r="O18" s="59">
        <v>5135</v>
      </c>
      <c r="P18" s="59"/>
      <c r="Q18" s="59"/>
      <c r="R18" s="59"/>
      <c r="S18" s="59"/>
      <c r="T18" s="59"/>
      <c r="U18" s="14"/>
      <c r="V18" s="14"/>
      <c r="W18" s="14"/>
      <c r="X18" s="14">
        <v>8000</v>
      </c>
      <c r="Y18" s="14"/>
      <c r="Z18" s="14"/>
      <c r="AA18" s="14"/>
      <c r="AB18" s="14"/>
      <c r="AC18" s="14"/>
      <c r="AD18" s="67">
        <v>4955</v>
      </c>
      <c r="AE18" s="67">
        <f>AD18*E18</f>
        <v>123875</v>
      </c>
      <c r="AF18" s="14"/>
      <c r="AG18" s="14"/>
      <c r="AH18" s="14"/>
      <c r="AI18" s="14"/>
      <c r="AJ18" s="70" t="s">
        <v>88</v>
      </c>
      <c r="AK18" s="14"/>
      <c r="AL18" s="51"/>
    </row>
    <row r="19" spans="1:38" s="2" customFormat="1" ht="357.75" customHeight="1" x14ac:dyDescent="0.2">
      <c r="A19" s="17">
        <v>12</v>
      </c>
      <c r="B19" s="24" t="s">
        <v>50</v>
      </c>
      <c r="C19" s="71" t="s">
        <v>51</v>
      </c>
      <c r="D19" s="20" t="s">
        <v>13</v>
      </c>
      <c r="E19" s="26">
        <v>20</v>
      </c>
      <c r="F19" s="14">
        <v>7000</v>
      </c>
      <c r="G19" s="23">
        <f t="shared" si="1"/>
        <v>140000</v>
      </c>
      <c r="H19" s="59"/>
      <c r="I19" s="59"/>
      <c r="J19" s="59"/>
      <c r="K19" s="59"/>
      <c r="L19" s="59"/>
      <c r="M19" s="59"/>
      <c r="N19" s="59"/>
      <c r="O19" s="66">
        <v>4860</v>
      </c>
      <c r="P19" s="66">
        <f>O19*E19</f>
        <v>97200</v>
      </c>
      <c r="Q19" s="59"/>
      <c r="R19" s="59">
        <v>5800</v>
      </c>
      <c r="S19" s="59"/>
      <c r="T19" s="59"/>
      <c r="U19" s="14"/>
      <c r="V19" s="14"/>
      <c r="W19" s="14"/>
      <c r="X19" s="14">
        <v>5760</v>
      </c>
      <c r="Y19" s="14"/>
      <c r="Z19" s="14"/>
      <c r="AA19" s="14"/>
      <c r="AB19" s="14"/>
      <c r="AC19" s="14"/>
      <c r="AD19" s="14">
        <v>4955</v>
      </c>
      <c r="AE19" s="14"/>
      <c r="AF19" s="14"/>
      <c r="AG19" s="14"/>
      <c r="AH19" s="14"/>
      <c r="AI19" s="14"/>
      <c r="AJ19" s="70" t="s">
        <v>88</v>
      </c>
      <c r="AK19" s="14"/>
      <c r="AL19" s="51"/>
    </row>
    <row r="20" spans="1:38" s="2" customFormat="1" ht="24" x14ac:dyDescent="0.2">
      <c r="A20" s="17">
        <v>13</v>
      </c>
      <c r="B20" s="24" t="s">
        <v>18</v>
      </c>
      <c r="C20" s="25" t="s">
        <v>18</v>
      </c>
      <c r="D20" s="20" t="s">
        <v>16</v>
      </c>
      <c r="E20" s="26">
        <f>2000+600</f>
        <v>2600</v>
      </c>
      <c r="F20" s="14">
        <v>65.7</v>
      </c>
      <c r="G20" s="23">
        <f t="shared" si="1"/>
        <v>170820</v>
      </c>
      <c r="H20" s="59"/>
      <c r="I20" s="59"/>
      <c r="J20" s="59"/>
      <c r="K20" s="59"/>
      <c r="L20" s="59"/>
      <c r="M20" s="59"/>
      <c r="N20" s="59">
        <v>63.8</v>
      </c>
      <c r="O20" s="59"/>
      <c r="P20" s="59"/>
      <c r="Q20" s="59"/>
      <c r="R20" s="59"/>
      <c r="S20" s="59"/>
      <c r="T20" s="59"/>
      <c r="U20" s="14"/>
      <c r="V20" s="14"/>
      <c r="W20" s="14"/>
      <c r="X20" s="14"/>
      <c r="Y20" s="64">
        <v>62</v>
      </c>
      <c r="Z20" s="64">
        <f>Y20*E20</f>
        <v>161200</v>
      </c>
      <c r="AC20" s="14"/>
      <c r="AD20" s="14"/>
      <c r="AE20" s="14"/>
      <c r="AF20" s="14"/>
      <c r="AG20" s="14"/>
      <c r="AH20" s="14"/>
      <c r="AI20" s="14"/>
      <c r="AJ20" s="14"/>
      <c r="AK20" s="14"/>
      <c r="AL20" s="51"/>
    </row>
    <row r="21" spans="1:38" s="2" customFormat="1" ht="37.5" customHeight="1" x14ac:dyDescent="0.2">
      <c r="A21" s="17">
        <v>14</v>
      </c>
      <c r="B21" s="24" t="s">
        <v>24</v>
      </c>
      <c r="C21" s="25" t="s">
        <v>25</v>
      </c>
      <c r="D21" s="20" t="s">
        <v>16</v>
      </c>
      <c r="E21" s="26">
        <f>2110+110</f>
        <v>2220</v>
      </c>
      <c r="F21" s="14">
        <v>265.87</v>
      </c>
      <c r="G21" s="23">
        <f t="shared" si="1"/>
        <v>590231.4</v>
      </c>
      <c r="H21" s="59"/>
      <c r="I21" s="59"/>
      <c r="J21" s="59">
        <v>265</v>
      </c>
      <c r="K21" s="59">
        <v>247</v>
      </c>
      <c r="L21" s="59"/>
      <c r="M21" s="59"/>
      <c r="N21" s="59">
        <v>220</v>
      </c>
      <c r="O21" s="59"/>
      <c r="P21" s="59"/>
      <c r="Q21" s="59"/>
      <c r="R21" s="59"/>
      <c r="S21" s="59"/>
      <c r="T21" s="59"/>
      <c r="U21" s="14"/>
      <c r="V21" s="14"/>
      <c r="W21" s="14"/>
      <c r="X21" s="14"/>
      <c r="Y21" s="14">
        <v>218</v>
      </c>
      <c r="Z21" s="14"/>
      <c r="AA21" s="14">
        <v>261</v>
      </c>
      <c r="AB21" s="14"/>
      <c r="AC21" s="14"/>
      <c r="AD21" s="14"/>
      <c r="AE21" s="14"/>
      <c r="AF21" s="14">
        <v>256</v>
      </c>
      <c r="AG21" s="14"/>
      <c r="AH21" s="67">
        <v>165.74</v>
      </c>
      <c r="AI21" s="67">
        <f>AH21*E21</f>
        <v>367942.80000000005</v>
      </c>
      <c r="AJ21" s="14"/>
      <c r="AK21" s="14"/>
      <c r="AL21" s="51"/>
    </row>
    <row r="22" spans="1:38" s="2" customFormat="1" ht="26.25" customHeight="1" x14ac:dyDescent="0.2">
      <c r="A22" s="17">
        <v>15</v>
      </c>
      <c r="B22" s="24" t="s">
        <v>26</v>
      </c>
      <c r="C22" s="25" t="s">
        <v>27</v>
      </c>
      <c r="D22" s="20" t="s">
        <v>16</v>
      </c>
      <c r="E22" s="26">
        <v>760</v>
      </c>
      <c r="F22" s="14">
        <v>265.87</v>
      </c>
      <c r="G22" s="23">
        <f t="shared" si="1"/>
        <v>202061.2</v>
      </c>
      <c r="H22" s="59"/>
      <c r="I22" s="59"/>
      <c r="J22" s="59">
        <v>266</v>
      </c>
      <c r="K22" s="59">
        <v>247</v>
      </c>
      <c r="L22" s="59"/>
      <c r="M22" s="59"/>
      <c r="N22" s="59">
        <v>220</v>
      </c>
      <c r="O22" s="59"/>
      <c r="P22" s="59"/>
      <c r="Q22" s="59"/>
      <c r="R22" s="59"/>
      <c r="S22" s="59"/>
      <c r="T22" s="59"/>
      <c r="U22" s="14"/>
      <c r="V22" s="14"/>
      <c r="W22" s="14"/>
      <c r="X22" s="14"/>
      <c r="Y22" s="14">
        <v>218</v>
      </c>
      <c r="Z22" s="14"/>
      <c r="AA22" s="14">
        <v>263</v>
      </c>
      <c r="AB22" s="14"/>
      <c r="AC22" s="14"/>
      <c r="AD22" s="14"/>
      <c r="AE22" s="14"/>
      <c r="AF22" s="14">
        <v>256</v>
      </c>
      <c r="AG22" s="14"/>
      <c r="AH22" s="67">
        <v>165.74</v>
      </c>
      <c r="AI22" s="67">
        <f t="shared" ref="AI22:AI23" si="2">AH22*E22</f>
        <v>125962.40000000001</v>
      </c>
      <c r="AJ22" s="14"/>
      <c r="AK22" s="14"/>
      <c r="AL22" s="51"/>
    </row>
    <row r="23" spans="1:38" s="2" customFormat="1" ht="36.75" customHeight="1" x14ac:dyDescent="0.2">
      <c r="A23" s="17">
        <v>16</v>
      </c>
      <c r="B23" s="24" t="s">
        <v>19</v>
      </c>
      <c r="C23" s="25" t="s">
        <v>20</v>
      </c>
      <c r="D23" s="20" t="s">
        <v>16</v>
      </c>
      <c r="E23" s="26">
        <v>200</v>
      </c>
      <c r="F23" s="14">
        <v>265.87</v>
      </c>
      <c r="G23" s="23">
        <f t="shared" si="1"/>
        <v>53174</v>
      </c>
      <c r="H23" s="59"/>
      <c r="I23" s="59"/>
      <c r="J23" s="59"/>
      <c r="K23" s="59"/>
      <c r="L23" s="59"/>
      <c r="M23" s="59"/>
      <c r="N23" s="59">
        <v>220</v>
      </c>
      <c r="O23" s="59"/>
      <c r="P23" s="59"/>
      <c r="Q23" s="59"/>
      <c r="R23" s="59"/>
      <c r="S23" s="59"/>
      <c r="T23" s="59"/>
      <c r="U23" s="14"/>
      <c r="V23" s="14"/>
      <c r="W23" s="14"/>
      <c r="X23" s="14"/>
      <c r="Y23" s="14">
        <v>255</v>
      </c>
      <c r="Z23" s="14"/>
      <c r="AA23" s="14"/>
      <c r="AB23" s="14"/>
      <c r="AC23" s="14"/>
      <c r="AD23" s="14"/>
      <c r="AE23" s="14"/>
      <c r="AF23" s="14"/>
      <c r="AG23" s="14"/>
      <c r="AH23" s="67">
        <v>165.74</v>
      </c>
      <c r="AI23" s="67">
        <f t="shared" si="2"/>
        <v>33148</v>
      </c>
      <c r="AJ23" s="14"/>
      <c r="AK23" s="14"/>
      <c r="AL23" s="51"/>
    </row>
    <row r="24" spans="1:38" s="2" customFormat="1" ht="48" x14ac:dyDescent="0.2">
      <c r="A24" s="17">
        <v>17</v>
      </c>
      <c r="B24" s="24" t="s">
        <v>33</v>
      </c>
      <c r="C24" s="25" t="s">
        <v>34</v>
      </c>
      <c r="D24" s="20" t="s">
        <v>16</v>
      </c>
      <c r="E24" s="26">
        <v>12</v>
      </c>
      <c r="F24" s="14">
        <v>11900</v>
      </c>
      <c r="G24" s="23">
        <f t="shared" si="1"/>
        <v>142800</v>
      </c>
      <c r="H24" s="65">
        <v>9620</v>
      </c>
      <c r="I24" s="65">
        <f>H24*E24</f>
        <v>115440</v>
      </c>
      <c r="J24" s="59"/>
      <c r="K24" s="59">
        <v>9800</v>
      </c>
      <c r="L24" s="59"/>
      <c r="M24" s="59"/>
      <c r="N24" s="59"/>
      <c r="O24" s="59"/>
      <c r="P24" s="59"/>
      <c r="Q24" s="59"/>
      <c r="R24" s="59"/>
      <c r="S24" s="59"/>
      <c r="T24" s="59"/>
      <c r="U24" s="14"/>
      <c r="V24" s="14"/>
      <c r="W24" s="14"/>
      <c r="X24" s="14"/>
      <c r="Y24" s="14"/>
      <c r="Z24" s="14"/>
      <c r="AA24" s="14">
        <v>10300</v>
      </c>
      <c r="AB24" s="14"/>
      <c r="AC24" s="14">
        <v>9800</v>
      </c>
      <c r="AD24" s="14"/>
      <c r="AE24" s="14"/>
      <c r="AF24" s="14"/>
      <c r="AG24" s="14"/>
      <c r="AH24" s="14"/>
      <c r="AI24" s="14"/>
      <c r="AJ24" s="14"/>
      <c r="AK24" s="14">
        <v>10800</v>
      </c>
      <c r="AL24" s="51"/>
    </row>
    <row r="25" spans="1:38" s="2" customFormat="1" x14ac:dyDescent="0.2">
      <c r="A25" s="17">
        <v>18</v>
      </c>
      <c r="B25" s="24" t="s">
        <v>28</v>
      </c>
      <c r="C25" s="25" t="s">
        <v>28</v>
      </c>
      <c r="D25" s="20" t="s">
        <v>16</v>
      </c>
      <c r="E25" s="26">
        <f>650+200</f>
        <v>850</v>
      </c>
      <c r="F25" s="14">
        <v>80.010000000000005</v>
      </c>
      <c r="G25" s="23">
        <f t="shared" si="1"/>
        <v>68008.5</v>
      </c>
      <c r="H25" s="59"/>
      <c r="I25" s="59"/>
      <c r="J25" s="59"/>
      <c r="K25" s="59"/>
      <c r="L25" s="59"/>
      <c r="M25" s="59"/>
      <c r="N25" s="59"/>
      <c r="O25" s="59"/>
      <c r="P25" s="59"/>
      <c r="Q25" s="59"/>
      <c r="R25" s="59"/>
      <c r="S25" s="59"/>
      <c r="T25" s="59"/>
      <c r="U25" s="14"/>
      <c r="V25" s="14"/>
      <c r="W25" s="14"/>
      <c r="X25" s="14"/>
      <c r="Y25" s="14"/>
      <c r="Z25" s="14"/>
      <c r="AA25" s="14"/>
      <c r="AB25" s="14"/>
      <c r="AC25" s="14"/>
      <c r="AD25" s="14"/>
      <c r="AE25" s="14"/>
      <c r="AF25" s="14"/>
      <c r="AG25" s="14"/>
      <c r="AH25" s="14"/>
      <c r="AI25" s="14"/>
      <c r="AJ25" s="14"/>
      <c r="AK25" s="14"/>
      <c r="AL25" s="51"/>
    </row>
    <row r="26" spans="1:38" s="2" customFormat="1" ht="24" x14ac:dyDescent="0.2">
      <c r="A26" s="17">
        <v>19</v>
      </c>
      <c r="B26" s="24" t="s">
        <v>21</v>
      </c>
      <c r="C26" s="25" t="s">
        <v>21</v>
      </c>
      <c r="D26" s="20" t="s">
        <v>16</v>
      </c>
      <c r="E26" s="26">
        <v>30</v>
      </c>
      <c r="F26" s="14">
        <v>1335.3600000000001</v>
      </c>
      <c r="G26" s="23">
        <f t="shared" si="1"/>
        <v>40060.800000000003</v>
      </c>
      <c r="H26" s="65">
        <v>1325</v>
      </c>
      <c r="I26" s="65">
        <f>H26*E26</f>
        <v>39750</v>
      </c>
      <c r="J26" s="59"/>
      <c r="K26" s="59"/>
      <c r="L26" s="59"/>
      <c r="M26" s="59"/>
      <c r="N26" s="59"/>
      <c r="O26" s="59"/>
      <c r="P26" s="59"/>
      <c r="Q26" s="59"/>
      <c r="R26" s="59"/>
      <c r="S26" s="59"/>
      <c r="T26" s="59"/>
      <c r="U26" s="14"/>
      <c r="V26" s="14"/>
      <c r="W26" s="14"/>
      <c r="X26" s="14"/>
      <c r="Y26" s="14"/>
      <c r="Z26" s="14"/>
      <c r="AA26" s="14"/>
      <c r="AB26" s="14"/>
      <c r="AC26" s="14"/>
      <c r="AD26" s="14"/>
      <c r="AE26" s="14"/>
      <c r="AF26" s="14"/>
      <c r="AG26" s="14"/>
      <c r="AH26" s="14"/>
      <c r="AI26" s="14"/>
      <c r="AJ26" s="14"/>
      <c r="AK26" s="14"/>
      <c r="AL26" s="51"/>
    </row>
    <row r="27" spans="1:38" s="6" customFormat="1" ht="13.5" customHeight="1" x14ac:dyDescent="0.2">
      <c r="A27" s="3"/>
      <c r="B27" s="29" t="s">
        <v>10</v>
      </c>
      <c r="C27" s="13"/>
      <c r="D27" s="4"/>
      <c r="E27" s="34"/>
      <c r="F27" s="35"/>
      <c r="G27" s="5">
        <f>G6+G10</f>
        <v>6569638.8000000007</v>
      </c>
      <c r="H27" s="62"/>
      <c r="I27" s="60">
        <f>I24+I26</f>
        <v>155190</v>
      </c>
      <c r="J27" s="62"/>
      <c r="K27" s="62"/>
      <c r="L27" s="62"/>
      <c r="M27" s="62">
        <f>M16</f>
        <v>312500</v>
      </c>
      <c r="N27" s="62"/>
      <c r="O27" s="62"/>
      <c r="P27" s="62">
        <f>P17+P19</f>
        <v>107925</v>
      </c>
      <c r="Q27" s="62"/>
      <c r="R27" s="62"/>
      <c r="S27" s="62"/>
      <c r="T27" s="62">
        <f>T8</f>
        <v>925000</v>
      </c>
      <c r="U27" s="63"/>
      <c r="V27" s="63">
        <f>V15</f>
        <v>290400</v>
      </c>
      <c r="W27" s="63"/>
      <c r="X27" s="63"/>
      <c r="Y27" s="63"/>
      <c r="Z27" s="63">
        <f>Z20</f>
        <v>161200</v>
      </c>
      <c r="AA27" s="3"/>
      <c r="AB27" s="69">
        <f>AB14</f>
        <v>249750</v>
      </c>
      <c r="AC27" s="63"/>
      <c r="AD27" s="63"/>
      <c r="AE27" s="63">
        <f>AE18</f>
        <v>123875</v>
      </c>
      <c r="AF27" s="63"/>
      <c r="AG27" s="63"/>
      <c r="AH27" s="63"/>
      <c r="AI27" s="63">
        <f>AI21+AI22+AI23</f>
        <v>527053.20000000007</v>
      </c>
      <c r="AJ27" s="63"/>
      <c r="AK27" s="63"/>
      <c r="AL27" s="69">
        <f>AL11</f>
        <v>1736000</v>
      </c>
    </row>
    <row r="28" spans="1:38" ht="9.75" customHeight="1" x14ac:dyDescent="0.2">
      <c r="A28" s="7"/>
      <c r="B28" s="30"/>
      <c r="C28" s="8"/>
      <c r="D28" s="9"/>
      <c r="E28" s="36"/>
      <c r="F28" s="37"/>
      <c r="G28" s="10"/>
      <c r="H28" s="10"/>
      <c r="I28" s="10"/>
      <c r="J28" s="10"/>
      <c r="K28" s="10"/>
      <c r="L28" s="10"/>
      <c r="M28" s="10"/>
      <c r="N28" s="10"/>
      <c r="O28" s="10"/>
      <c r="P28" s="10"/>
      <c r="Q28" s="10"/>
      <c r="R28" s="10"/>
      <c r="S28" s="10"/>
      <c r="T28" s="10"/>
    </row>
    <row r="29" spans="1:38" x14ac:dyDescent="0.2">
      <c r="A29" s="54" t="s">
        <v>8</v>
      </c>
      <c r="B29" s="54"/>
      <c r="C29" s="54"/>
      <c r="D29" s="54"/>
      <c r="E29" s="54"/>
      <c r="F29" s="54"/>
      <c r="G29" s="54"/>
      <c r="H29" s="32"/>
      <c r="I29" s="49"/>
      <c r="J29" s="32"/>
      <c r="K29" s="32"/>
      <c r="L29" s="32"/>
      <c r="M29" s="49"/>
      <c r="N29" s="32"/>
      <c r="O29" s="32"/>
      <c r="P29" s="49"/>
      <c r="Q29" s="32"/>
      <c r="R29" s="32"/>
      <c r="S29" s="32"/>
      <c r="T29" s="49"/>
    </row>
    <row r="30" spans="1:38" s="11" customFormat="1" ht="39.75" customHeight="1" x14ac:dyDescent="0.2">
      <c r="A30" s="53" t="s">
        <v>11</v>
      </c>
      <c r="B30" s="53"/>
      <c r="C30" s="53"/>
      <c r="D30" s="53"/>
      <c r="E30" s="53"/>
      <c r="F30" s="53"/>
      <c r="G30" s="53"/>
      <c r="H30" s="31"/>
      <c r="I30" s="48"/>
      <c r="J30" s="31"/>
      <c r="K30" s="31"/>
      <c r="L30" s="31"/>
      <c r="M30" s="48"/>
      <c r="N30" s="31"/>
      <c r="O30" s="31"/>
      <c r="P30" s="48"/>
      <c r="Q30" s="31"/>
      <c r="R30" s="31"/>
      <c r="S30" s="31"/>
      <c r="T30" s="48"/>
    </row>
    <row r="32" spans="1:38" x14ac:dyDescent="0.2">
      <c r="B32" s="1" t="s">
        <v>64</v>
      </c>
      <c r="E32" s="1"/>
      <c r="F32" s="12"/>
      <c r="G32" s="1" t="s">
        <v>65</v>
      </c>
    </row>
    <row r="33" spans="2:7" x14ac:dyDescent="0.2">
      <c r="B33" s="1"/>
      <c r="E33" s="1"/>
      <c r="F33" s="12"/>
    </row>
    <row r="34" spans="2:7" x14ac:dyDescent="0.2">
      <c r="B34" s="1" t="s">
        <v>66</v>
      </c>
      <c r="E34" s="1"/>
      <c r="F34" s="12"/>
      <c r="G34" s="1" t="s">
        <v>67</v>
      </c>
    </row>
  </sheetData>
  <mergeCells count="5">
    <mergeCell ref="A30:G30"/>
    <mergeCell ref="A29:G29"/>
    <mergeCell ref="A4:G4"/>
    <mergeCell ref="A10:F10"/>
    <mergeCell ref="A6:F6"/>
  </mergeCells>
  <pageMargins left="0" right="0" top="0.74803149606299213" bottom="0.74803149606299213" header="0.31496062992125984" footer="0.31496062992125984"/>
  <pageSetup paperSize="9" scale="1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МИ</vt:lpstr>
      <vt:lpstr>'ЛС и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2024-01-31T11:52:27Z</cp:lastPrinted>
  <dcterms:created xsi:type="dcterms:W3CDTF">2019-03-11T10:08:28Z</dcterms:created>
  <dcterms:modified xsi:type="dcterms:W3CDTF">2024-01-31T11:52:28Z</dcterms:modified>
</cp:coreProperties>
</file>