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Протокола 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МИ!$A$1:$U$42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32" i="1" l="1"/>
  <c r="U11" i="1"/>
  <c r="U32" i="1"/>
  <c r="S32" i="1"/>
  <c r="Q32" i="1"/>
  <c r="N32" i="1"/>
  <c r="L32" i="1"/>
  <c r="I32" i="1"/>
  <c r="I30" i="1"/>
  <c r="I27" i="1"/>
  <c r="L26" i="1"/>
  <c r="L25" i="1"/>
  <c r="L24" i="1"/>
  <c r="Q22" i="1"/>
  <c r="Q23" i="1"/>
  <c r="Q21" i="1"/>
  <c r="Q20" i="1"/>
  <c r="S18" i="1"/>
  <c r="N17" i="1"/>
  <c r="Q14" i="1"/>
  <c r="Q15" i="1"/>
  <c r="Q13" i="1"/>
  <c r="I8" i="1"/>
  <c r="F11" i="1" l="1"/>
  <c r="G11" i="1" s="1"/>
  <c r="F10" i="1"/>
  <c r="G10" i="1" s="1"/>
  <c r="F18" i="1"/>
  <c r="G18" i="1"/>
  <c r="G17" i="1"/>
  <c r="F17" i="1"/>
  <c r="G16" i="1" l="1"/>
  <c r="E14" i="1"/>
  <c r="F29" i="1"/>
  <c r="F30" i="1"/>
  <c r="F31" i="1"/>
  <c r="F28" i="1"/>
  <c r="F27" i="1"/>
  <c r="F26" i="1"/>
  <c r="F25" i="1"/>
  <c r="F23" i="1"/>
  <c r="F24" i="1"/>
  <c r="F22" i="1"/>
  <c r="F20" i="1"/>
  <c r="F21" i="1"/>
  <c r="F19" i="1"/>
  <c r="F14" i="1"/>
  <c r="F15" i="1"/>
  <c r="F13" i="1"/>
  <c r="F12" i="1"/>
  <c r="F9" i="1"/>
  <c r="F8" i="1"/>
  <c r="F7" i="1"/>
  <c r="E31" i="1" l="1"/>
  <c r="E30" i="1"/>
  <c r="E29" i="1"/>
  <c r="E28" i="1"/>
  <c r="E13" i="1"/>
  <c r="E15" i="1"/>
  <c r="E12" i="1"/>
  <c r="G22" i="1" l="1"/>
  <c r="G23" i="1"/>
  <c r="G24" i="1"/>
  <c r="G25" i="1"/>
  <c r="G26" i="1"/>
  <c r="G27" i="1"/>
  <c r="G28" i="1"/>
  <c r="G29" i="1"/>
  <c r="G30" i="1"/>
  <c r="G31" i="1"/>
  <c r="G7" i="1"/>
  <c r="G8" i="1"/>
  <c r="G9" i="1"/>
  <c r="G12" i="1" l="1"/>
  <c r="G20" i="1"/>
  <c r="G21" i="1"/>
  <c r="G13" i="1" l="1"/>
  <c r="G14" i="1"/>
  <c r="G15" i="1" l="1"/>
  <c r="G19" i="1"/>
</calcChain>
</file>

<file path=xl/sharedStrings.xml><?xml version="1.0" encoding="utf-8"?>
<sst xmlns="http://schemas.openxmlformats.org/spreadsheetml/2006/main" count="109" uniqueCount="65">
  <si>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</si>
  <si>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</si>
  <si>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</si>
  <si>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</si>
  <si>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</si>
  <si>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</si>
  <si>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</si>
  <si>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</si>
  <si>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</si>
  <si>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</si>
  <si>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</si>
  <si>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</si>
  <si>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</si>
  <si>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Игла спинальная 26G*90 мм с интродьюсером 22G*38 мм</t>
  </si>
  <si>
    <t>Канюля внутривенная с катетером и клапаном для инъекций, размер 16G</t>
  </si>
  <si>
    <t>Канюля внутривенная с катетером и клапаном для инъекций, размер 20G</t>
  </si>
  <si>
    <t>штука</t>
  </si>
  <si>
    <t>Трахеостомическая трубка с манжетой низкого давленния, силиконизированная S6,5</t>
  </si>
  <si>
    <t>Трахеостомическая трубка с манжетой низкого давленния, силиконизированная S7,5</t>
  </si>
  <si>
    <t>Трахеостомическая трубка с манжетой низкого давленния, силиконизированная S8,0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</si>
  <si>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32FR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</si>
  <si>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35FR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</si>
  <si>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37FR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</si>
  <si>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32FR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</si>
  <si>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35FR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</si>
  <si>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37FR</t>
  </si>
  <si>
    <t>Трубка эндотрахеальная 6,5 мм, одноразовая, стерильная</t>
  </si>
  <si>
    <t>Трубка эндотрахеальная  7,0 мм, одноразовая, стерильная</t>
  </si>
  <si>
    <t>Трубка эндотрахеальная 7,5 мм, одноразовая, стерильная</t>
  </si>
  <si>
    <t>Трубка эндотрахеальная  8,0 мм, одноразовая, стерильная</t>
  </si>
  <si>
    <t>Дренажная трубка размеры 2,0х2,5 силиконовая №25 метров в упаковке</t>
  </si>
  <si>
    <t>метр</t>
  </si>
  <si>
    <t>Канюля внутривенная с катетером и клапаном для инъекций, размер 18G, зеленая</t>
  </si>
  <si>
    <t>Катетер внутривенный Бабочка, размер 21G</t>
  </si>
  <si>
    <t>Дренажная трубка размеры 5,0х8,0 силиконовая №25 метров в упаковке</t>
  </si>
  <si>
    <t>Дренажная трубка размеры 8,0х11 силиконовая №25 метров в упаковке</t>
  </si>
  <si>
    <t>Изогнутая игла с люэровским наконечником и зажимом с поперечным элементом для введения жидкостей, для пункции с применением венозных, внутрипозвоночных, артериальных и внутрибрюшинных имплантируемых портов, для поперечного введения жидкостей. Диаметр иглы Губера 0,9 мм 20G, полезная длина 20 мм.</t>
  </si>
  <si>
    <t>Канюля назальная кислородная со стандартным наконечником, размер L</t>
  </si>
  <si>
    <t>Комплект для кислородной терапии (назальные кислородные канюли, размер L)</t>
  </si>
  <si>
    <t>Набор для катетеризации крупных сосудов, одноразовый, 2х канальный, стерильный.  Катетер двухканальный 7F*20см, проводник J 035*60см, дилататор 8F*12см,  игла 18G*7см, шприц 10мл, скальпель, Мотыльковый клапан с зажимом</t>
  </si>
  <si>
    <t>Набор для катетеризации крупных сосудов 2х канальный, одноразовый, стерильный</t>
  </si>
  <si>
    <t>Изогнутые иглы Губера предназначены для инфузии 20G. Диаметр иглы Губера 0,9 мм 20G, полезная длина 20 мм.</t>
  </si>
  <si>
    <t>Изогнутые иглы Губера предназначены для инфузии 20G - 0,9мм/рабочая длина 20 мм</t>
  </si>
  <si>
    <t>Изогнутые иглы Губера предназначены для введения препаратов 20G - 0,9мм/рабочая длина 20 мм</t>
  </si>
  <si>
    <t>ТОО "Круана"</t>
  </si>
  <si>
    <t>ТОО "MEDICAL MARKETING GROUP KZ" (МЕДИКАЛ МАРКЕТИНГ ГРУПП КЗ)</t>
  </si>
  <si>
    <t>к протоколу 8 от 28.01.2022г.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</si>
  <si>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</si>
  <si>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</si>
  <si>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</si>
  <si>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</si>
  <si>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</si>
  <si>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</si>
  <si>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ТОО "MedIntelCompany" Цена</t>
  </si>
  <si>
    <t>ТОО "MedIntelCompany" Сумма</t>
  </si>
  <si>
    <t>ТОО "Dariya medica (Дарья Медика)" Цена</t>
  </si>
  <si>
    <t>ТОО "Dariya medica (Дарья Медика)" Сумма</t>
  </si>
  <si>
    <t>ТОО "SUNMEDICA" (САНМЕДИКА) Цена</t>
  </si>
  <si>
    <t>ТОО "SUNMEDICA" (САНМЕДИКА) Сумма</t>
  </si>
  <si>
    <t>ТОО "Альянс" Цена</t>
  </si>
  <si>
    <t>ТОО "Альянс" Сумма</t>
  </si>
  <si>
    <t>ТОО "Pharmprovide" Цена</t>
  </si>
  <si>
    <t>ТОО "Pharmprovide" Сумма</t>
  </si>
  <si>
    <t>ТОО "МЕДИНТОРГ РК" Цена</t>
  </si>
  <si>
    <t>ТОО "МЕДИНТОРГ РК"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</si>
</sst>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Fill="1" applyBorder="1"/>
    <xf numFmtId="0" fontId="8" fillId="0" borderId="2" xfId="1" applyFont="1" applyBorder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8" fillId="0" borderId="0" xfId="1" applyFont="1" applyBorder="1" applyAlignment="1">
      <alignment horizontal="center"/>
    </xf>
    <xf numFmtId="0" fontId="8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 wrapText="1"/>
    </xf>
    <xf numFmtId="43" fontId="7" fillId="0" borderId="2" xfId="23" applyFont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43" fontId="7" fillId="0" borderId="5" xfId="23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top" wrapText="1"/>
    </xf>
    <xf numFmtId="43" fontId="7" fillId="2" borderId="5" xfId="23" applyFont="1" applyFill="1" applyBorder="1" applyAlignment="1">
      <alignment horizontal="right" vertical="center" wrapText="1"/>
    </xf>
    <xf numFmtId="43" fontId="7" fillId="2" borderId="2" xfId="23" applyFont="1" applyFill="1" applyBorder="1" applyAlignment="1">
      <alignment horizontal="right" vertical="center" wrapText="1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43" fontId="7" fillId="3" borderId="2" xfId="23" applyFont="1" applyFill="1" applyBorder="1" applyAlignment="1">
      <alignment horizontal="right" vertical="center" wrapText="1"/>
    </xf>
    <xf numFmtId="43" fontId="7" fillId="0" borderId="2" xfId="23" applyFont="1" applyFill="1" applyBorder="1" applyAlignment="1">
      <alignment horizontal="right" vertical="center" wrapText="1"/>
    </xf>
    <xf numFmtId="43" fontId="7" fillId="4" borderId="2" xfId="23" applyFont="1" applyFill="1" applyBorder="1" applyAlignment="1">
      <alignment horizontal="right" vertical="center" wrapText="1"/>
    </xf>
    <xf numFmtId="43" fontId="7" fillId="3" borderId="0" xfId="1" applyNumberFormat="1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view="pageBreakPreview" zoomScale="50" zoomScaleSheetLayoutView="50" workbookViewId="0">
      <selection activeCell="U32" sqref="U32"/>
    </sheetView>
  </sheetViews>
  <sheetFormatPr defaultColWidth="8.85546875" defaultRowHeight="15.75" x14ac:dyDescent="0.25"/>
  <cols>
    <col min="1" max="1" width="8.85546875" style="1"/>
    <col min="2" max="2" width="48.28515625" style="1" customWidth="1"/>
    <col min="3" max="3" width="48.7109375" style="1" customWidth="1"/>
    <col min="4" max="4" width="13.28515625" style="1" customWidth="1"/>
    <col min="5" max="5" width="15.42578125" style="1" customWidth="1"/>
    <col min="6" max="6" width="15" style="1" customWidth="1"/>
    <col min="7" max="7" width="19" style="1" customWidth="1"/>
    <col min="8" max="21" width="25.85546875" style="1" customWidth="1"/>
    <col min="22" max="16384" width="8.85546875" style="1"/>
  </cols>
  <sheetData>
    <row r="1" spans="1:21" x14ac:dyDescent="0.25">
      <c r="E1" s="1" t="s">
        <v>0</v>
      </c>
    </row>
    <row r="2" spans="1:21" x14ac:dyDescent="0.25">
      <c r="E2" s="1" t="s">
        <v>46</v>
      </c>
    </row>
    <row r="4" spans="1:21" ht="15.75" customHeight="1" x14ac:dyDescent="0.25">
      <c r="A4" s="48" t="s">
        <v>1</v>
      </c>
      <c r="B4" s="48"/>
      <c r="C4" s="48"/>
      <c r="D4" s="48"/>
      <c r="E4" s="48"/>
      <c r="F4" s="48"/>
      <c r="G4" s="48"/>
      <c r="H4" s="22"/>
      <c r="I4" s="22"/>
    </row>
    <row r="5" spans="1:21" ht="91.5" customHeight="1" x14ac:dyDescent="0.25">
      <c r="A5" s="16" t="s">
        <v>2</v>
      </c>
      <c r="B5" s="16" t="s">
        <v>3</v>
      </c>
      <c r="C5" s="16" t="s">
        <v>9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53</v>
      </c>
      <c r="I5" s="16" t="s">
        <v>54</v>
      </c>
      <c r="J5" s="15" t="s">
        <v>44</v>
      </c>
      <c r="K5" s="16" t="s">
        <v>55</v>
      </c>
      <c r="L5" s="16" t="s">
        <v>56</v>
      </c>
      <c r="M5" s="16" t="s">
        <v>57</v>
      </c>
      <c r="N5" s="16" t="s">
        <v>58</v>
      </c>
      <c r="O5" s="16" t="s">
        <v>45</v>
      </c>
      <c r="P5" s="15" t="s">
        <v>59</v>
      </c>
      <c r="Q5" s="15" t="s">
        <v>60</v>
      </c>
      <c r="R5" s="16" t="s">
        <v>61</v>
      </c>
      <c r="S5" s="16" t="s">
        <v>62</v>
      </c>
      <c r="T5" s="16" t="s">
        <v>63</v>
      </c>
      <c r="U5" s="16" t="s">
        <v>64</v>
      </c>
    </row>
    <row r="6" spans="1:21" s="2" customFormat="1" ht="17.25" customHeight="1" x14ac:dyDescent="0.25">
      <c r="A6" s="49" t="s">
        <v>12</v>
      </c>
      <c r="B6" s="50"/>
      <c r="C6" s="50"/>
      <c r="D6" s="50"/>
      <c r="E6" s="50"/>
      <c r="F6" s="50"/>
      <c r="G6" s="51"/>
      <c r="H6" s="23"/>
      <c r="I6" s="2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s="2" customFormat="1" ht="31.5" customHeight="1" x14ac:dyDescent="0.25">
      <c r="A7" s="16">
        <v>1</v>
      </c>
      <c r="B7" s="24" t="s">
        <v>30</v>
      </c>
      <c r="C7" s="24" t="s">
        <v>30</v>
      </c>
      <c r="D7" s="25" t="s">
        <v>31</v>
      </c>
      <c r="E7" s="25">
        <v>25</v>
      </c>
      <c r="F7" s="26">
        <f>896*1.07</f>
        <v>958.72</v>
      </c>
      <c r="G7" s="27">
        <f t="shared" ref="G7:G11" si="0">F7*E7</f>
        <v>23968</v>
      </c>
      <c r="H7" s="32"/>
      <c r="I7" s="32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1" s="2" customFormat="1" ht="31.5" customHeight="1" x14ac:dyDescent="0.25">
      <c r="A8" s="16">
        <v>2</v>
      </c>
      <c r="B8" s="24" t="s">
        <v>34</v>
      </c>
      <c r="C8" s="24" t="s">
        <v>34</v>
      </c>
      <c r="D8" s="25" t="s">
        <v>31</v>
      </c>
      <c r="E8" s="25">
        <v>150</v>
      </c>
      <c r="F8" s="26">
        <f>896*1.07</f>
        <v>958.72</v>
      </c>
      <c r="G8" s="27">
        <f t="shared" si="0"/>
        <v>143808</v>
      </c>
      <c r="H8" s="42">
        <v>896</v>
      </c>
      <c r="I8" s="42">
        <f>H8*E8</f>
        <v>134400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1" s="2" customFormat="1" ht="30.75" customHeight="1" x14ac:dyDescent="0.25">
      <c r="A9" s="16">
        <v>3</v>
      </c>
      <c r="B9" s="24" t="s">
        <v>35</v>
      </c>
      <c r="C9" s="24" t="s">
        <v>35</v>
      </c>
      <c r="D9" s="25" t="s">
        <v>31</v>
      </c>
      <c r="E9" s="25">
        <v>400</v>
      </c>
      <c r="F9" s="26">
        <f>896*1.07</f>
        <v>958.72</v>
      </c>
      <c r="G9" s="27">
        <f t="shared" si="0"/>
        <v>383488</v>
      </c>
      <c r="H9" s="32"/>
      <c r="I9" s="3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</row>
    <row r="10" spans="1:21" s="2" customFormat="1" ht="48" customHeight="1" x14ac:dyDescent="0.25">
      <c r="A10" s="16">
        <v>4</v>
      </c>
      <c r="B10" s="24" t="s">
        <v>42</v>
      </c>
      <c r="C10" s="24" t="s">
        <v>41</v>
      </c>
      <c r="D10" s="28" t="s">
        <v>16</v>
      </c>
      <c r="E10" s="25">
        <v>180</v>
      </c>
      <c r="F10" s="29">
        <f>2240*1.07</f>
        <v>2396.8000000000002</v>
      </c>
      <c r="G10" s="27">
        <f t="shared" si="0"/>
        <v>431424.00000000006</v>
      </c>
      <c r="H10" s="32"/>
      <c r="I10" s="32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1" s="2" customFormat="1" ht="108.75" customHeight="1" x14ac:dyDescent="0.25">
      <c r="A11" s="16">
        <v>5</v>
      </c>
      <c r="B11" s="24" t="s">
        <v>43</v>
      </c>
      <c r="C11" s="24" t="s">
        <v>36</v>
      </c>
      <c r="D11" s="28" t="s">
        <v>16</v>
      </c>
      <c r="E11" s="25">
        <v>380</v>
      </c>
      <c r="F11" s="29">
        <f>3495*1.07</f>
        <v>3739.65</v>
      </c>
      <c r="G11" s="27">
        <f t="shared" si="0"/>
        <v>1421067</v>
      </c>
      <c r="H11" s="32"/>
      <c r="I11" s="32"/>
      <c r="J11" s="43">
        <v>3650</v>
      </c>
      <c r="K11" s="43"/>
      <c r="L11" s="43"/>
      <c r="M11" s="43"/>
      <c r="N11" s="43"/>
      <c r="O11" s="43"/>
      <c r="P11" s="43"/>
      <c r="Q11" s="43"/>
      <c r="R11" s="43"/>
      <c r="S11" s="43"/>
      <c r="T11" s="42">
        <v>3000</v>
      </c>
      <c r="U11" s="45">
        <f>T11*E11</f>
        <v>1140000</v>
      </c>
    </row>
    <row r="12" spans="1:21" s="2" customFormat="1" ht="30" customHeight="1" x14ac:dyDescent="0.25">
      <c r="A12" s="16">
        <v>6</v>
      </c>
      <c r="B12" s="30" t="s">
        <v>13</v>
      </c>
      <c r="C12" s="30" t="s">
        <v>13</v>
      </c>
      <c r="D12" s="28" t="s">
        <v>16</v>
      </c>
      <c r="E12" s="28">
        <f>200+20</f>
        <v>220</v>
      </c>
      <c r="F12" s="31">
        <f>600*1.07</f>
        <v>642</v>
      </c>
      <c r="G12" s="27">
        <f>F12*E12</f>
        <v>141240</v>
      </c>
      <c r="H12" s="32"/>
      <c r="I12" s="32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spans="1:21" s="2" customFormat="1" ht="34.5" customHeight="1" x14ac:dyDescent="0.25">
      <c r="A13" s="16">
        <v>7</v>
      </c>
      <c r="B13" s="30" t="s">
        <v>14</v>
      </c>
      <c r="C13" s="30" t="s">
        <v>14</v>
      </c>
      <c r="D13" s="28" t="s">
        <v>16</v>
      </c>
      <c r="E13" s="28">
        <f>102+500</f>
        <v>602</v>
      </c>
      <c r="F13" s="32">
        <f>61.4*1.07</f>
        <v>65.698000000000008</v>
      </c>
      <c r="G13" s="27">
        <f t="shared" ref="G13:G31" si="1">F13*E13</f>
        <v>39550.196000000004</v>
      </c>
      <c r="H13" s="32">
        <v>71</v>
      </c>
      <c r="I13" s="32"/>
      <c r="J13" s="43"/>
      <c r="K13" s="43"/>
      <c r="L13" s="43"/>
      <c r="M13" s="43"/>
      <c r="N13" s="43"/>
      <c r="O13" s="43"/>
      <c r="P13" s="44">
        <v>65</v>
      </c>
      <c r="Q13" s="44">
        <f>P13*E13</f>
        <v>39130</v>
      </c>
      <c r="R13" s="43"/>
      <c r="S13" s="43"/>
      <c r="T13" s="43"/>
      <c r="U13" s="43"/>
    </row>
    <row r="14" spans="1:21" s="2" customFormat="1" ht="34.5" customHeight="1" x14ac:dyDescent="0.25">
      <c r="A14" s="16">
        <v>8</v>
      </c>
      <c r="B14" s="30" t="s">
        <v>32</v>
      </c>
      <c r="C14" s="30" t="s">
        <v>32</v>
      </c>
      <c r="D14" s="28" t="s">
        <v>16</v>
      </c>
      <c r="E14" s="28">
        <f>7000+400+200</f>
        <v>7600</v>
      </c>
      <c r="F14" s="32">
        <f t="shared" ref="F14:F15" si="2">61.4*1.07</f>
        <v>65.698000000000008</v>
      </c>
      <c r="G14" s="27">
        <f t="shared" si="1"/>
        <v>499304.80000000005</v>
      </c>
      <c r="H14" s="32">
        <v>71</v>
      </c>
      <c r="I14" s="32"/>
      <c r="J14" s="43"/>
      <c r="K14" s="43"/>
      <c r="L14" s="43"/>
      <c r="M14" s="43"/>
      <c r="N14" s="43"/>
      <c r="O14" s="43"/>
      <c r="P14" s="44">
        <v>65</v>
      </c>
      <c r="Q14" s="44">
        <f t="shared" ref="Q14:Q15" si="3">P14*E14</f>
        <v>494000</v>
      </c>
      <c r="R14" s="43"/>
      <c r="S14" s="43"/>
      <c r="T14" s="43"/>
      <c r="U14" s="43"/>
    </row>
    <row r="15" spans="1:21" s="2" customFormat="1" ht="36" customHeight="1" x14ac:dyDescent="0.25">
      <c r="A15" s="16">
        <v>9</v>
      </c>
      <c r="B15" s="30" t="s">
        <v>15</v>
      </c>
      <c r="C15" s="30" t="s">
        <v>15</v>
      </c>
      <c r="D15" s="28" t="s">
        <v>16</v>
      </c>
      <c r="E15" s="28">
        <f>1425+25</f>
        <v>1450</v>
      </c>
      <c r="F15" s="32">
        <f t="shared" si="2"/>
        <v>65.698000000000008</v>
      </c>
      <c r="G15" s="27">
        <f t="shared" si="1"/>
        <v>95262.1</v>
      </c>
      <c r="H15" s="32">
        <v>71</v>
      </c>
      <c r="I15" s="32"/>
      <c r="J15" s="43"/>
      <c r="K15" s="43"/>
      <c r="L15" s="43"/>
      <c r="M15" s="43"/>
      <c r="N15" s="43"/>
      <c r="O15" s="43"/>
      <c r="P15" s="44">
        <v>65</v>
      </c>
      <c r="Q15" s="44">
        <f t="shared" si="3"/>
        <v>94250</v>
      </c>
      <c r="R15" s="43"/>
      <c r="S15" s="43"/>
      <c r="T15" s="43"/>
      <c r="U15" s="43"/>
    </row>
    <row r="16" spans="1:21" s="2" customFormat="1" ht="21.75" customHeight="1" x14ac:dyDescent="0.25">
      <c r="A16" s="16">
        <v>10</v>
      </c>
      <c r="B16" s="30" t="s">
        <v>33</v>
      </c>
      <c r="C16" s="30" t="s">
        <v>33</v>
      </c>
      <c r="D16" s="28" t="s">
        <v>16</v>
      </c>
      <c r="E16" s="28">
        <v>700</v>
      </c>
      <c r="F16" s="32">
        <v>17</v>
      </c>
      <c r="G16" s="27">
        <f t="shared" si="1"/>
        <v>11900</v>
      </c>
      <c r="H16" s="32"/>
      <c r="I16" s="32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spans="1:21" s="2" customFormat="1" ht="33" customHeight="1" x14ac:dyDescent="0.25">
      <c r="A17" s="16">
        <v>11</v>
      </c>
      <c r="B17" s="30" t="s">
        <v>38</v>
      </c>
      <c r="C17" s="30" t="s">
        <v>37</v>
      </c>
      <c r="D17" s="28" t="s">
        <v>16</v>
      </c>
      <c r="E17" s="28">
        <v>180</v>
      </c>
      <c r="F17" s="32">
        <f>450*1.07</f>
        <v>481.5</v>
      </c>
      <c r="G17" s="27">
        <f t="shared" si="1"/>
        <v>86670</v>
      </c>
      <c r="H17" s="32"/>
      <c r="I17" s="32"/>
      <c r="J17" s="43"/>
      <c r="K17" s="43"/>
      <c r="L17" s="43"/>
      <c r="M17" s="42">
        <v>300</v>
      </c>
      <c r="N17" s="42">
        <f>M17*E17</f>
        <v>54000</v>
      </c>
      <c r="O17" s="43"/>
      <c r="P17" s="43"/>
      <c r="Q17" s="43"/>
      <c r="R17" s="43"/>
      <c r="S17" s="43"/>
      <c r="T17" s="43"/>
      <c r="U17" s="43"/>
    </row>
    <row r="18" spans="1:21" s="2" customFormat="1" ht="78" customHeight="1" x14ac:dyDescent="0.25">
      <c r="A18" s="16">
        <v>12</v>
      </c>
      <c r="B18" s="30" t="s">
        <v>40</v>
      </c>
      <c r="C18" s="30" t="s">
        <v>39</v>
      </c>
      <c r="D18" s="28" t="s">
        <v>16</v>
      </c>
      <c r="E18" s="28">
        <v>130</v>
      </c>
      <c r="F18" s="32">
        <f>6100*1.07</f>
        <v>6527</v>
      </c>
      <c r="G18" s="27">
        <f t="shared" si="1"/>
        <v>848510</v>
      </c>
      <c r="H18" s="32"/>
      <c r="I18" s="32"/>
      <c r="J18" s="43"/>
      <c r="K18" s="43">
        <v>5880</v>
      </c>
      <c r="L18" s="43"/>
      <c r="M18" s="43"/>
      <c r="N18" s="43"/>
      <c r="O18" s="43">
        <v>6490</v>
      </c>
      <c r="P18" s="43"/>
      <c r="Q18" s="43"/>
      <c r="R18" s="44">
        <v>5420</v>
      </c>
      <c r="S18" s="44">
        <f>R18*E18</f>
        <v>704600</v>
      </c>
      <c r="T18" s="43"/>
      <c r="U18" s="43"/>
    </row>
    <row r="19" spans="1:21" s="2" customFormat="1" ht="33.75" customHeight="1" x14ac:dyDescent="0.25">
      <c r="A19" s="16">
        <v>13</v>
      </c>
      <c r="B19" s="30" t="s">
        <v>17</v>
      </c>
      <c r="C19" s="30" t="s">
        <v>17</v>
      </c>
      <c r="D19" s="28" t="s">
        <v>16</v>
      </c>
      <c r="E19" s="28">
        <v>10</v>
      </c>
      <c r="F19" s="32">
        <f>1700*1.07</f>
        <v>1819</v>
      </c>
      <c r="G19" s="27">
        <f t="shared" si="1"/>
        <v>18190</v>
      </c>
      <c r="H19" s="32"/>
      <c r="I19" s="32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 s="2" customFormat="1" ht="31.5" x14ac:dyDescent="0.25">
      <c r="A20" s="16">
        <v>14</v>
      </c>
      <c r="B20" s="30" t="s">
        <v>18</v>
      </c>
      <c r="C20" s="30" t="s">
        <v>18</v>
      </c>
      <c r="D20" s="28" t="s">
        <v>16</v>
      </c>
      <c r="E20" s="28">
        <v>10</v>
      </c>
      <c r="F20" s="32">
        <f t="shared" ref="F20:F21" si="4">1700*1.07</f>
        <v>1819</v>
      </c>
      <c r="G20" s="27">
        <f t="shared" si="1"/>
        <v>18190</v>
      </c>
      <c r="H20" s="32"/>
      <c r="I20" s="32"/>
      <c r="J20" s="43"/>
      <c r="K20" s="43"/>
      <c r="L20" s="43"/>
      <c r="M20" s="43"/>
      <c r="N20" s="43"/>
      <c r="O20" s="43"/>
      <c r="P20" s="44">
        <v>1800</v>
      </c>
      <c r="Q20" s="44">
        <f>P20*E20</f>
        <v>18000</v>
      </c>
      <c r="R20" s="43"/>
      <c r="S20" s="43"/>
      <c r="T20" s="43"/>
      <c r="U20" s="43"/>
    </row>
    <row r="21" spans="1:21" s="2" customFormat="1" ht="32.25" customHeight="1" x14ac:dyDescent="0.25">
      <c r="A21" s="16">
        <v>15</v>
      </c>
      <c r="B21" s="30" t="s">
        <v>19</v>
      </c>
      <c r="C21" s="30" t="s">
        <v>19</v>
      </c>
      <c r="D21" s="28" t="s">
        <v>16</v>
      </c>
      <c r="E21" s="28">
        <v>10</v>
      </c>
      <c r="F21" s="32">
        <f t="shared" si="4"/>
        <v>1819</v>
      </c>
      <c r="G21" s="27">
        <f t="shared" si="1"/>
        <v>18190</v>
      </c>
      <c r="H21" s="32"/>
      <c r="I21" s="32"/>
      <c r="J21" s="43"/>
      <c r="K21" s="43"/>
      <c r="L21" s="43"/>
      <c r="M21" s="43"/>
      <c r="N21" s="43"/>
      <c r="O21" s="43"/>
      <c r="P21" s="44">
        <v>1800</v>
      </c>
      <c r="Q21" s="44">
        <f>P21*E21</f>
        <v>18000</v>
      </c>
      <c r="R21" s="43"/>
      <c r="S21" s="43"/>
      <c r="T21" s="43"/>
      <c r="U21" s="43"/>
    </row>
    <row r="22" spans="1:21" s="2" customFormat="1" ht="62.25" customHeight="1" x14ac:dyDescent="0.25">
      <c r="A22" s="16">
        <v>16</v>
      </c>
      <c r="B22" s="30" t="s">
        <v>20</v>
      </c>
      <c r="C22" s="30" t="s">
        <v>20</v>
      </c>
      <c r="D22" s="28" t="s">
        <v>16</v>
      </c>
      <c r="E22" s="28">
        <v>5</v>
      </c>
      <c r="F22" s="32">
        <f>16250*1.07</f>
        <v>17387.5</v>
      </c>
      <c r="G22" s="27">
        <f t="shared" si="1"/>
        <v>86937.5</v>
      </c>
      <c r="H22" s="32"/>
      <c r="I22" s="32"/>
      <c r="J22" s="43"/>
      <c r="K22" s="43">
        <v>17250</v>
      </c>
      <c r="L22" s="43"/>
      <c r="M22" s="43"/>
      <c r="N22" s="43"/>
      <c r="O22" s="43"/>
      <c r="P22" s="44">
        <v>17000</v>
      </c>
      <c r="Q22" s="44">
        <f t="shared" ref="Q22:Q23" si="5">P22*E22</f>
        <v>85000</v>
      </c>
      <c r="R22" s="43"/>
      <c r="S22" s="43"/>
      <c r="T22" s="43"/>
      <c r="U22" s="43"/>
    </row>
    <row r="23" spans="1:21" s="2" customFormat="1" ht="63.75" customHeight="1" x14ac:dyDescent="0.25">
      <c r="A23" s="16">
        <v>17</v>
      </c>
      <c r="B23" s="30" t="s">
        <v>21</v>
      </c>
      <c r="C23" s="30" t="s">
        <v>21</v>
      </c>
      <c r="D23" s="28" t="s">
        <v>16</v>
      </c>
      <c r="E23" s="28">
        <v>40</v>
      </c>
      <c r="F23" s="32">
        <f t="shared" ref="F23:F24" si="6">16250*1.07</f>
        <v>17387.5</v>
      </c>
      <c r="G23" s="27">
        <f t="shared" si="1"/>
        <v>695500</v>
      </c>
      <c r="H23" s="32"/>
      <c r="I23" s="32"/>
      <c r="J23" s="43"/>
      <c r="K23" s="43">
        <v>17250</v>
      </c>
      <c r="L23" s="43"/>
      <c r="M23" s="43"/>
      <c r="N23" s="43"/>
      <c r="O23" s="43"/>
      <c r="P23" s="44">
        <v>17000</v>
      </c>
      <c r="Q23" s="44">
        <f t="shared" si="5"/>
        <v>680000</v>
      </c>
      <c r="R23" s="43"/>
      <c r="S23" s="43"/>
      <c r="T23" s="43"/>
      <c r="U23" s="43"/>
    </row>
    <row r="24" spans="1:21" s="2" customFormat="1" ht="60.75" customHeight="1" x14ac:dyDescent="0.25">
      <c r="A24" s="16">
        <v>18</v>
      </c>
      <c r="B24" s="30" t="s">
        <v>22</v>
      </c>
      <c r="C24" s="30" t="s">
        <v>22</v>
      </c>
      <c r="D24" s="28" t="s">
        <v>16</v>
      </c>
      <c r="E24" s="28">
        <v>20</v>
      </c>
      <c r="F24" s="32">
        <f t="shared" si="6"/>
        <v>17387.5</v>
      </c>
      <c r="G24" s="27">
        <f t="shared" si="1"/>
        <v>347750</v>
      </c>
      <c r="H24" s="32"/>
      <c r="I24" s="32"/>
      <c r="J24" s="43"/>
      <c r="K24" s="44">
        <v>17250</v>
      </c>
      <c r="L24" s="44">
        <f>K24*E24</f>
        <v>345000</v>
      </c>
      <c r="M24" s="43"/>
      <c r="N24" s="43"/>
      <c r="O24" s="43"/>
      <c r="P24" s="43"/>
      <c r="Q24" s="43"/>
      <c r="R24" s="43"/>
      <c r="S24" s="43"/>
      <c r="T24" s="43"/>
      <c r="U24" s="43"/>
    </row>
    <row r="25" spans="1:21" s="2" customFormat="1" ht="63" customHeight="1" x14ac:dyDescent="0.25">
      <c r="A25" s="16">
        <v>19</v>
      </c>
      <c r="B25" s="30" t="s">
        <v>23</v>
      </c>
      <c r="C25" s="30" t="s">
        <v>23</v>
      </c>
      <c r="D25" s="28" t="s">
        <v>16</v>
      </c>
      <c r="E25" s="28">
        <v>5</v>
      </c>
      <c r="F25" s="32">
        <f>20435*1.07</f>
        <v>21865.45</v>
      </c>
      <c r="G25" s="27">
        <f t="shared" si="1"/>
        <v>109327.25</v>
      </c>
      <c r="H25" s="32">
        <v>20000</v>
      </c>
      <c r="I25" s="32"/>
      <c r="J25" s="43"/>
      <c r="K25" s="44">
        <v>17250</v>
      </c>
      <c r="L25" s="44">
        <f>K25*E25</f>
        <v>86250</v>
      </c>
      <c r="M25" s="43"/>
      <c r="N25" s="43"/>
      <c r="O25" s="43"/>
      <c r="P25" s="43"/>
      <c r="Q25" s="43"/>
      <c r="R25" s="43"/>
      <c r="S25" s="43"/>
      <c r="T25" s="43"/>
      <c r="U25" s="43"/>
    </row>
    <row r="26" spans="1:21" s="2" customFormat="1" ht="62.25" customHeight="1" x14ac:dyDescent="0.25">
      <c r="A26" s="16">
        <v>20</v>
      </c>
      <c r="B26" s="30" t="s">
        <v>24</v>
      </c>
      <c r="C26" s="30" t="s">
        <v>24</v>
      </c>
      <c r="D26" s="28" t="s">
        <v>16</v>
      </c>
      <c r="E26" s="28">
        <v>50</v>
      </c>
      <c r="F26" s="32">
        <f>19300*1.07</f>
        <v>20651</v>
      </c>
      <c r="G26" s="27">
        <f t="shared" si="1"/>
        <v>1032550</v>
      </c>
      <c r="H26" s="32">
        <v>18300</v>
      </c>
      <c r="I26" s="32"/>
      <c r="J26" s="43"/>
      <c r="K26" s="44">
        <v>17250</v>
      </c>
      <c r="L26" s="44">
        <f>K26*E26</f>
        <v>862500</v>
      </c>
      <c r="M26" s="43"/>
      <c r="N26" s="43"/>
      <c r="O26" s="43"/>
      <c r="P26" s="43">
        <v>17809</v>
      </c>
      <c r="Q26" s="43"/>
      <c r="R26" s="43"/>
      <c r="S26" s="43"/>
      <c r="T26" s="43"/>
      <c r="U26" s="43"/>
    </row>
    <row r="27" spans="1:21" s="2" customFormat="1" ht="61.5" customHeight="1" x14ac:dyDescent="0.25">
      <c r="A27" s="16">
        <v>21</v>
      </c>
      <c r="B27" s="30" t="s">
        <v>25</v>
      </c>
      <c r="C27" s="30" t="s">
        <v>25</v>
      </c>
      <c r="D27" s="28" t="s">
        <v>16</v>
      </c>
      <c r="E27" s="28">
        <v>30</v>
      </c>
      <c r="F27" s="32">
        <f>19300*1.07</f>
        <v>20651</v>
      </c>
      <c r="G27" s="27">
        <f t="shared" si="1"/>
        <v>619530</v>
      </c>
      <c r="H27" s="44">
        <v>8900</v>
      </c>
      <c r="I27" s="44">
        <f>H27*E27</f>
        <v>267000</v>
      </c>
      <c r="J27" s="43"/>
      <c r="K27" s="43">
        <v>17250</v>
      </c>
      <c r="L27" s="43"/>
      <c r="M27" s="43"/>
      <c r="N27" s="43"/>
      <c r="O27" s="43"/>
      <c r="P27" s="43"/>
      <c r="Q27" s="43"/>
      <c r="R27" s="43"/>
      <c r="S27" s="43"/>
      <c r="T27" s="43"/>
      <c r="U27" s="43"/>
    </row>
    <row r="28" spans="1:21" s="2" customFormat="1" ht="33" customHeight="1" x14ac:dyDescent="0.25">
      <c r="A28" s="16">
        <v>22</v>
      </c>
      <c r="B28" s="30" t="s">
        <v>26</v>
      </c>
      <c r="C28" s="30" t="s">
        <v>26</v>
      </c>
      <c r="D28" s="28" t="s">
        <v>16</v>
      </c>
      <c r="E28" s="28">
        <f>140+10</f>
        <v>150</v>
      </c>
      <c r="F28" s="32">
        <f>256*1.07</f>
        <v>273.92</v>
      </c>
      <c r="G28" s="27">
        <f t="shared" si="1"/>
        <v>41088</v>
      </c>
      <c r="H28" s="32"/>
      <c r="I28" s="32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</row>
    <row r="29" spans="1:21" s="2" customFormat="1" ht="33" customHeight="1" x14ac:dyDescent="0.25">
      <c r="A29" s="16">
        <v>23</v>
      </c>
      <c r="B29" s="30" t="s">
        <v>27</v>
      </c>
      <c r="C29" s="30" t="s">
        <v>27</v>
      </c>
      <c r="D29" s="28" t="s">
        <v>16</v>
      </c>
      <c r="E29" s="28">
        <f>500+20</f>
        <v>520</v>
      </c>
      <c r="F29" s="32">
        <f t="shared" ref="F29:F31" si="7">256*1.07</f>
        <v>273.92</v>
      </c>
      <c r="G29" s="27">
        <f t="shared" si="1"/>
        <v>142438.39999999999</v>
      </c>
      <c r="H29" s="32"/>
      <c r="I29" s="32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</row>
    <row r="30" spans="1:21" s="2" customFormat="1" ht="32.25" customHeight="1" x14ac:dyDescent="0.25">
      <c r="A30" s="16">
        <v>24</v>
      </c>
      <c r="B30" s="33" t="s">
        <v>28</v>
      </c>
      <c r="C30" s="33" t="s">
        <v>28</v>
      </c>
      <c r="D30" s="34" t="s">
        <v>16</v>
      </c>
      <c r="E30" s="28">
        <f>1100+50</f>
        <v>1150</v>
      </c>
      <c r="F30" s="32">
        <f t="shared" si="7"/>
        <v>273.92</v>
      </c>
      <c r="G30" s="27">
        <f t="shared" si="1"/>
        <v>315008</v>
      </c>
      <c r="H30" s="42">
        <v>265</v>
      </c>
      <c r="I30" s="42">
        <f>H30*E30</f>
        <v>304750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</row>
    <row r="31" spans="1:21" s="2" customFormat="1" ht="34.5" customHeight="1" x14ac:dyDescent="0.25">
      <c r="A31" s="16">
        <v>25</v>
      </c>
      <c r="B31" s="35" t="s">
        <v>29</v>
      </c>
      <c r="C31" s="35" t="s">
        <v>29</v>
      </c>
      <c r="D31" s="34" t="s">
        <v>16</v>
      </c>
      <c r="E31" s="36">
        <f>260+20</f>
        <v>280</v>
      </c>
      <c r="F31" s="32">
        <f t="shared" si="7"/>
        <v>273.92</v>
      </c>
      <c r="G31" s="27">
        <f t="shared" si="1"/>
        <v>76697.600000000006</v>
      </c>
      <c r="H31" s="32"/>
      <c r="I31" s="32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</row>
    <row r="32" spans="1:21" s="3" customFormat="1" ht="26.45" customHeight="1" x14ac:dyDescent="0.25">
      <c r="A32" s="14"/>
      <c r="B32" s="37" t="s">
        <v>10</v>
      </c>
      <c r="C32" s="37"/>
      <c r="D32" s="38"/>
      <c r="E32" s="39"/>
      <c r="F32" s="40"/>
      <c r="G32" s="41">
        <f>SUM(G7:G31)</f>
        <v>7647588.8460000008</v>
      </c>
      <c r="H32" s="41"/>
      <c r="I32" s="41">
        <f>SUM(I7:I31)</f>
        <v>706150</v>
      </c>
      <c r="J32" s="14"/>
      <c r="K32" s="14"/>
      <c r="L32" s="41">
        <f>SUM(L7:L31)</f>
        <v>1293750</v>
      </c>
      <c r="M32" s="14"/>
      <c r="N32" s="41">
        <f>SUM(N7:N31)</f>
        <v>54000</v>
      </c>
      <c r="O32" s="14"/>
      <c r="P32" s="14"/>
      <c r="Q32" s="41">
        <f>SUM(Q7:Q31)</f>
        <v>1428380</v>
      </c>
      <c r="R32" s="14"/>
      <c r="S32" s="41">
        <f>SUM(S7:S31)</f>
        <v>704600</v>
      </c>
      <c r="T32" s="14"/>
      <c r="U32" s="41">
        <f>SUM(U7:U31)</f>
        <v>1140000</v>
      </c>
    </row>
    <row r="33" spans="1:9" ht="26.45" customHeight="1" x14ac:dyDescent="0.25">
      <c r="A33" s="4"/>
      <c r="B33" s="5"/>
      <c r="C33" s="5"/>
      <c r="D33" s="6"/>
      <c r="E33" s="7"/>
      <c r="F33" s="8"/>
      <c r="G33" s="9"/>
      <c r="H33" s="9"/>
      <c r="I33" s="9"/>
    </row>
    <row r="34" spans="1:9" x14ac:dyDescent="0.25">
      <c r="A34" s="47" t="s">
        <v>8</v>
      </c>
      <c r="B34" s="47"/>
      <c r="C34" s="47"/>
      <c r="D34" s="47"/>
      <c r="E34" s="47"/>
      <c r="F34" s="47"/>
      <c r="G34" s="47"/>
      <c r="H34" s="12"/>
      <c r="I34" s="12"/>
    </row>
    <row r="35" spans="1:9" s="10" customFormat="1" ht="53.25" customHeight="1" x14ac:dyDescent="0.25">
      <c r="A35" s="46" t="s">
        <v>11</v>
      </c>
      <c r="B35" s="46"/>
      <c r="C35" s="46"/>
      <c r="D35" s="46"/>
      <c r="E35" s="46"/>
      <c r="F35" s="46"/>
      <c r="G35" s="46"/>
      <c r="H35" s="11"/>
      <c r="I35" s="11"/>
    </row>
    <row r="37" spans="1:9" x14ac:dyDescent="0.25">
      <c r="A37" s="17" t="s">
        <v>47</v>
      </c>
      <c r="B37" s="18"/>
      <c r="C37" s="10"/>
      <c r="D37" s="19"/>
      <c r="E37" s="19"/>
      <c r="G37" s="1" t="s">
        <v>48</v>
      </c>
    </row>
    <row r="38" spans="1:9" x14ac:dyDescent="0.25">
      <c r="A38" s="20"/>
      <c r="B38" s="10"/>
      <c r="C38" s="10"/>
      <c r="D38" s="10"/>
      <c r="E38" s="10"/>
    </row>
    <row r="39" spans="1:9" x14ac:dyDescent="0.25">
      <c r="A39" s="21" t="s">
        <v>49</v>
      </c>
      <c r="B39" s="10"/>
      <c r="C39" s="10"/>
      <c r="D39" s="21"/>
      <c r="E39" s="21"/>
      <c r="G39" s="1" t="s">
        <v>50</v>
      </c>
    </row>
    <row r="40" spans="1:9" x14ac:dyDescent="0.25">
      <c r="A40" s="21"/>
      <c r="B40" s="10"/>
      <c r="C40" s="10"/>
      <c r="D40" s="21"/>
      <c r="E40" s="21"/>
    </row>
    <row r="41" spans="1:9" x14ac:dyDescent="0.25">
      <c r="A41" s="21" t="s">
        <v>51</v>
      </c>
      <c r="B41" s="10"/>
      <c r="C41" s="10"/>
      <c r="D41" s="21"/>
      <c r="E41" s="21"/>
      <c r="G41" s="1" t="s">
        <v>52</v>
      </c>
    </row>
  </sheetData>
  <mergeCells count="4">
    <mergeCell ref="A35:G35"/>
    <mergeCell ref="A34:G34"/>
    <mergeCell ref="A4:G4"/>
    <mergeCell ref="A6:G6"/>
  </mergeCells>
  <pageMargins left="0.31496062992125984" right="0.31496062992125984" top="0.74803149606299213" bottom="0.74803149606299213" header="0.31496062992125984" footer="0.31496062992125984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2022-01-27T10:25:07Z</cp:lastPrinted>
  <dcterms:created xsi:type="dcterms:W3CDTF">2019-03-11T10:08:28Z</dcterms:created>
  <dcterms:modified xsi:type="dcterms:W3CDTF">2022-01-28T10:31:11Z</dcterms:modified>
</cp:coreProperties>
</file>