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Протокола\"/>
    </mc:Choice>
  </mc:AlternateContent>
  <bookViews>
    <workbookView xWindow="0" yWindow="0" windowWidth="28800" windowHeight="1230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МИ'!$A$1:$N$32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N24" i="1" l="1"/>
  <c r="K24" i="1"/>
  <c r="I24" i="1"/>
  <c r="I23" i="1"/>
  <c r="I22" i="1"/>
  <c r="N21" i="1"/>
  <c r="N20" i="1"/>
  <c r="N18" i="1"/>
  <c r="N17" i="1"/>
  <c r="K15" i="1"/>
  <c r="K16" i="1"/>
  <c r="K14" i="1"/>
  <c r="N9" i="1"/>
  <c r="E7" i="1" l="1"/>
  <c r="G8" i="1" l="1"/>
  <c r="G9" i="1"/>
  <c r="G17" i="1"/>
  <c r="G18" i="1"/>
  <c r="G14" i="1"/>
  <c r="G15" i="1"/>
  <c r="G16" i="1"/>
  <c r="E19" i="1" l="1"/>
  <c r="G19" i="1" s="1"/>
  <c r="E13" i="1"/>
  <c r="E12" i="1"/>
  <c r="G20" i="1"/>
  <c r="G21" i="1"/>
  <c r="E10" i="1" l="1"/>
  <c r="G10" i="1" l="1"/>
  <c r="G7" i="1"/>
  <c r="G6" i="1" s="1"/>
  <c r="G12" i="1"/>
  <c r="G13" i="1"/>
  <c r="G22" i="1"/>
  <c r="G23" i="1"/>
  <c r="G11" i="1" l="1"/>
  <c r="G24" i="1"/>
</calcChain>
</file>

<file path=xl/sharedStrings.xml><?xml version="1.0" encoding="utf-8"?>
<sst xmlns="http://schemas.openxmlformats.org/spreadsheetml/2006/main" count="75" uniqueCount="51">
  <si>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</si>
  <si>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</si>
  <si>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</si>
  <si>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</si>
  <si>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</si>
  <si>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</si>
  <si>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</si>
  <si>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</si>
  <si>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</si>
  <si>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</si>
  <si>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</si>
  <si>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</si>
  <si>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</si>
  <si>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штука</t>
  </si>
  <si>
    <t>Скальпель, одноразовый, стерильный №22</t>
  </si>
  <si>
    <t>Бинт нестерильный</t>
  </si>
  <si>
    <t>Бинты изготовлены из отбеленной медицинской марли. Длина и ширина 7м х 14см; не стерильный</t>
  </si>
  <si>
    <t>Бинт стерильный</t>
  </si>
  <si>
    <t>Бинты изготовлены из отбеленной медицинской марли. Длина и ширина  7м х 14см; стерильный</t>
  </si>
  <si>
    <t>Атропин, раствор для инъекций 1мг/мл 1 мл</t>
  </si>
  <si>
    <t>ампула</t>
  </si>
  <si>
    <t>Электролиты (Натрия хлорид + Калия хлорид + Кальция хлорида дигидрат + Магния хлорида гексагидрат + Натрия ацетата тригидрат + Яблочная кислота), раствор для инфузий, 500 мл</t>
  </si>
  <si>
    <t>флакон</t>
  </si>
  <si>
    <t>Лекарственные средства</t>
  </si>
  <si>
    <t>Гастростомическая трубка с раздельными портами для питания и доставки медикаментов размер 16</t>
  </si>
  <si>
    <t>Гастростомическая трубка с раздельными портами для питания и доставки медикаментов размер 18</t>
  </si>
  <si>
    <t>Гастростомическая трубка с раздельными портами для питания и доставки медикаментов размер 20</t>
  </si>
  <si>
    <t>Кальция хлорид, раствор для инъекций 10% 5 мл</t>
  </si>
  <si>
    <t>Хлоргексидин, раствор для наружного применения 0,05% 100 мл</t>
  </si>
  <si>
    <t>Гастростoмическая трубка показана пациентам, нуждающимся в непрерывном энтеральном питании. Материал - медицинский силикон. Универсальный порт для введения питания. Порт для введения лекарств. Внешний фиксатор типа SECUR-LOK. Силиконовый внутри желудочный баллон для фиксации трубки. Конический дистальный наконечник. Дистальный наконечник утоплен при рекомендуемом объеме баллона с не утопленным наконечником. Ренген непроницаемая полоса. Гамма-стерилизация.  размер 16</t>
  </si>
  <si>
    <t>Гастростoмическая трубка показана пациентам, нуждающимся в непрерывном энтеральном питании. Материал - медицинский силикон. Универсальный порт для введения питания. Порт для введения лекарств. Внешний фиксатор типа SECUR-LOK. Силиконовый внутри желудочный баллон для фиксации трубки. Конический дистальный наконечник. Дистальный наконечник утоплен при рекомендуемом объеме баллона с не утопленным наконечником. Ренген непроницаемая полоса. Гамма-стерилизация.  размер 18</t>
  </si>
  <si>
    <t>Гастростoмическая трубка показана пациентам, нуждающимся в непрерывном энтеральном питании. Материал - медицинский силикон. Универсальный порт для введения питания. Порт для введения лекарств. Внешний фиксатор типа SECUR-LOK. Силиконовый внутри желудочный баллон для фиксации трубки. Конический дистальный наконечник. Дистальный наконечник утоплен при рекомендуемом объеме баллона с не утопленным наконечником. Ренген непроницаемая полоса. Гамма-стерилизация.  размер 20</t>
  </si>
  <si>
    <t>Губка гемостатическая содержащая фибриноген и тромбин, содержащая фибриноген, тромбин, размер 4,8*4,8</t>
  </si>
  <si>
    <t>Губка гемостатическая содержащая фибриноген и тромбин, содержащая фибриноген, тромбин, размер 9,5*4,8</t>
  </si>
  <si>
    <t>Шприц  инъекционный трехкомпонентный стерильный однократного применения  объемом 2 мл, с иглой 23G</t>
  </si>
  <si>
    <t>Шприц  инъекционный трехкомпонентный стерильный однократного применения  объемом 3 мл, с иглой 23G</t>
  </si>
  <si>
    <t>Шприц  инъекционный трехкомпонентный стерильный однократного применения  объемом 5 мл, с иглой 22G</t>
  </si>
  <si>
    <t>Шприц  инъекционный трехкомпонентный стерильный однократного применения  объемом 20 мл, с иглой 20G</t>
  </si>
  <si>
    <t>ТОО "КФК Медсервис Плюс"</t>
  </si>
  <si>
    <t>на основании п.75 Приказа Министра здравоохранения Республики Казахстан от 7 июня 2023 года № 110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услуг»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</si>
  <si>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</si>
  <si>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</si>
  <si>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</si>
  <si>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 xml:space="preserve"> Корженко О.О. </t>
  </si>
  <si>
    <t>ТОО "АЛЬЯНС-ФАРМ" Цена</t>
  </si>
  <si>
    <t>ТОО "АЛЬЯНС-ФАРМ" Сумма</t>
  </si>
  <si>
    <t>ТОО "ГЕЛИКА" Цена</t>
  </si>
  <si>
    <t>ТОО "ГЕЛИКА" Сумма</t>
  </si>
  <si>
    <t>ТОО "Медицинский центр "Лекарь" Цена</t>
  </si>
  <si>
    <t>ТОО "Медицинский центр "Лекарь" Сумма</t>
  </si>
  <si>
    <t>к протоколу 9 от 20.02.2024г.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</si>
</sst>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60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7" fillId="0" borderId="0" xfId="22" applyFont="1" applyAlignment="1">
      <alignment horizontal="right"/>
    </xf>
    <xf numFmtId="0" fontId="8" fillId="0" borderId="6" xfId="5" applyFont="1" applyFill="1" applyBorder="1" applyAlignment="1">
      <alignment horizontal="left" vertical="top" wrapText="1"/>
    </xf>
    <xf numFmtId="43" fontId="7" fillId="0" borderId="2" xfId="22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top" wrapText="1"/>
    </xf>
    <xf numFmtId="0" fontId="7" fillId="0" borderId="2" xfId="1" applyFont="1" applyFill="1" applyBorder="1" applyAlignment="1">
      <alignment horizontal="center" vertical="center"/>
    </xf>
    <xf numFmtId="3" fontId="7" fillId="0" borderId="2" xfId="22" applyNumberFormat="1" applyFont="1" applyFill="1" applyBorder="1" applyAlignment="1">
      <alignment horizontal="center" vertical="center"/>
    </xf>
    <xf numFmtId="4" fontId="7" fillId="0" borderId="2" xfId="22" applyNumberFormat="1" applyFont="1" applyFill="1" applyBorder="1" applyAlignment="1">
      <alignment horizontal="right" vertical="center" wrapText="1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43" fontId="10" fillId="0" borderId="0" xfId="22" applyFont="1" applyAlignment="1">
      <alignment horizontal="right"/>
    </xf>
    <xf numFmtId="3" fontId="11" fillId="0" borderId="2" xfId="5" applyNumberFormat="1" applyFont="1" applyFill="1" applyBorder="1" applyAlignment="1">
      <alignment horizontal="center" vertical="top" wrapText="1"/>
    </xf>
    <xf numFmtId="43" fontId="11" fillId="0" borderId="2" xfId="22" applyFont="1" applyFill="1" applyBorder="1" applyAlignment="1">
      <alignment horizontal="right" vertical="top" wrapText="1"/>
    </xf>
    <xf numFmtId="0" fontId="10" fillId="0" borderId="0" xfId="5" applyFont="1" applyFill="1" applyBorder="1" applyAlignment="1">
      <alignment horizontal="center" vertical="top" wrapText="1"/>
    </xf>
    <xf numFmtId="43" fontId="10" fillId="0" borderId="0" xfId="22" applyFont="1" applyFill="1" applyBorder="1" applyAlignment="1">
      <alignment horizontal="right" vertical="top" wrapText="1"/>
    </xf>
    <xf numFmtId="0" fontId="10" fillId="0" borderId="0" xfId="1" applyFont="1" applyAlignment="1">
      <alignment horizontal="center"/>
    </xf>
    <xf numFmtId="0" fontId="7" fillId="0" borderId="2" xfId="1" applyFont="1" applyFill="1" applyBorder="1" applyAlignment="1">
      <alignment vertical="center"/>
    </xf>
    <xf numFmtId="0" fontId="7" fillId="0" borderId="2" xfId="22" applyNumberFormat="1" applyFont="1" applyFill="1" applyBorder="1" applyAlignment="1">
      <alignment horizontal="center" vertical="center" wrapText="1"/>
    </xf>
    <xf numFmtId="4" fontId="8" fillId="0" borderId="5" xfId="1" applyNumberFormat="1" applyFont="1" applyFill="1" applyBorder="1" applyAlignment="1">
      <alignment vertical="center" wrapText="1"/>
    </xf>
    <xf numFmtId="4" fontId="8" fillId="0" borderId="2" xfId="1" applyNumberFormat="1" applyFont="1" applyFill="1" applyBorder="1" applyAlignment="1">
      <alignment vertical="center" wrapText="1"/>
    </xf>
    <xf numFmtId="0" fontId="7" fillId="0" borderId="2" xfId="1" applyFont="1" applyFill="1" applyBorder="1" applyAlignment="1">
      <alignment vertical="top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12" fillId="2" borderId="2" xfId="19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vertical="center" wrapText="1"/>
    </xf>
    <xf numFmtId="0" fontId="7" fillId="0" borderId="2" xfId="1" applyFont="1" applyFill="1" applyBorder="1"/>
    <xf numFmtId="0" fontId="8" fillId="0" borderId="2" xfId="1" applyFont="1" applyFill="1" applyBorder="1" applyAlignment="1">
      <alignment horizontal="center" vertical="center" wrapText="1"/>
    </xf>
    <xf numFmtId="0" fontId="13" fillId="0" borderId="2" xfId="22" applyNumberFormat="1" applyFont="1" applyFill="1" applyBorder="1" applyAlignment="1">
      <alignment horizontal="center" vertical="top" wrapText="1"/>
    </xf>
    <xf numFmtId="43" fontId="7" fillId="3" borderId="2" xfId="22" applyFont="1" applyFill="1" applyBorder="1" applyAlignment="1">
      <alignment horizontal="right" vertical="center" wrapText="1"/>
    </xf>
    <xf numFmtId="43" fontId="7" fillId="4" borderId="2" xfId="22" applyFont="1" applyFill="1" applyBorder="1" applyAlignment="1">
      <alignment horizontal="right" vertical="center" wrapText="1"/>
    </xf>
    <xf numFmtId="43" fontId="7" fillId="4" borderId="2" xfId="1" applyNumberFormat="1" applyFont="1" applyFill="1" applyBorder="1" applyAlignment="1">
      <alignment horizontal="right" vertical="center" wrapText="1"/>
    </xf>
    <xf numFmtId="43" fontId="7" fillId="3" borderId="2" xfId="1" applyNumberFormat="1" applyFont="1" applyFill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view="pageBreakPreview" zoomScale="80" zoomScaleSheetLayoutView="80" workbookViewId="0">
      <selection activeCell="C2" sqref="C2"/>
    </sheetView>
  </sheetViews>
  <sheetFormatPr defaultColWidth="8.85546875" defaultRowHeight="12" x14ac:dyDescent="0.2"/>
  <cols>
    <col min="1" max="1" width="6.42578125" style="1" customWidth="1"/>
    <col min="2" max="2" width="40.5703125" style="28" customWidth="1"/>
    <col min="3" max="3" width="58.85546875" style="1" customWidth="1"/>
    <col min="4" max="4" width="13.28515625" style="1" customWidth="1"/>
    <col min="5" max="5" width="15.42578125" style="36" customWidth="1"/>
    <col min="6" max="6" width="13.28515625" style="31" customWidth="1"/>
    <col min="7" max="7" width="17.85546875" style="1" customWidth="1"/>
    <col min="8" max="14" width="23.42578125" style="1" customWidth="1"/>
    <col min="15" max="16384" width="8.85546875" style="1"/>
  </cols>
  <sheetData>
    <row r="1" spans="1:14" x14ac:dyDescent="0.2">
      <c r="E1" s="27" t="s">
        <v>0</v>
      </c>
      <c r="F1" s="12"/>
    </row>
    <row r="2" spans="1:14" x14ac:dyDescent="0.2">
      <c r="E2" s="27" t="s">
        <v>50</v>
      </c>
      <c r="F2" s="12"/>
    </row>
    <row r="4" spans="1:14" s="2" customFormat="1" ht="15.75" customHeight="1" x14ac:dyDescent="0.2">
      <c r="A4" s="56" t="s">
        <v>1</v>
      </c>
      <c r="B4" s="56"/>
      <c r="C4" s="56"/>
      <c r="D4" s="56"/>
      <c r="E4" s="56"/>
      <c r="F4" s="56"/>
      <c r="G4" s="56"/>
    </row>
    <row r="5" spans="1:14" s="2" customFormat="1" ht="40.5" customHeight="1" x14ac:dyDescent="0.2">
      <c r="A5" s="15" t="s">
        <v>2</v>
      </c>
      <c r="B5" s="15" t="s">
        <v>3</v>
      </c>
      <c r="C5" s="15" t="s">
        <v>9</v>
      </c>
      <c r="D5" s="15" t="s">
        <v>4</v>
      </c>
      <c r="E5" s="15" t="s">
        <v>5</v>
      </c>
      <c r="F5" s="16" t="s">
        <v>6</v>
      </c>
      <c r="G5" s="15" t="s">
        <v>7</v>
      </c>
      <c r="H5" s="43" t="s">
        <v>48</v>
      </c>
      <c r="I5" s="47" t="s">
        <v>49</v>
      </c>
      <c r="J5" s="43" t="s">
        <v>46</v>
      </c>
      <c r="K5" s="47" t="s">
        <v>47</v>
      </c>
      <c r="L5" s="43" t="s">
        <v>38</v>
      </c>
      <c r="M5" s="43" t="s">
        <v>44</v>
      </c>
      <c r="N5" s="47" t="s">
        <v>45</v>
      </c>
    </row>
    <row r="6" spans="1:14" s="2" customFormat="1" ht="12.75" customHeight="1" x14ac:dyDescent="0.2">
      <c r="A6" s="59" t="s">
        <v>23</v>
      </c>
      <c r="B6" s="59"/>
      <c r="C6" s="59"/>
      <c r="D6" s="59"/>
      <c r="E6" s="59"/>
      <c r="F6" s="59"/>
      <c r="G6" s="39">
        <f>SUM(G7:G10)</f>
        <v>205968.4</v>
      </c>
      <c r="H6" s="14"/>
      <c r="I6" s="14"/>
      <c r="J6" s="14"/>
      <c r="K6" s="14"/>
      <c r="L6" s="14"/>
      <c r="M6" s="14"/>
      <c r="N6" s="46"/>
    </row>
    <row r="7" spans="1:14" s="2" customFormat="1" x14ac:dyDescent="0.2">
      <c r="A7" s="15">
        <v>1</v>
      </c>
      <c r="B7" s="37" t="s">
        <v>19</v>
      </c>
      <c r="C7" s="37" t="s">
        <v>19</v>
      </c>
      <c r="D7" s="20" t="s">
        <v>20</v>
      </c>
      <c r="E7" s="21">
        <f>1260+200</f>
        <v>1460</v>
      </c>
      <c r="F7" s="14">
        <v>14.45</v>
      </c>
      <c r="G7" s="22">
        <f>E7*F7</f>
        <v>21097</v>
      </c>
      <c r="H7" s="14"/>
      <c r="I7" s="14"/>
      <c r="J7" s="14"/>
      <c r="K7" s="14"/>
      <c r="L7" s="14"/>
      <c r="M7" s="14"/>
      <c r="N7" s="46"/>
    </row>
    <row r="8" spans="1:14" s="2" customFormat="1" x14ac:dyDescent="0.2">
      <c r="A8" s="42">
        <v>2</v>
      </c>
      <c r="B8" s="37" t="s">
        <v>27</v>
      </c>
      <c r="C8" s="37" t="s">
        <v>27</v>
      </c>
      <c r="D8" s="20" t="s">
        <v>20</v>
      </c>
      <c r="E8" s="38">
        <v>220</v>
      </c>
      <c r="F8" s="14">
        <v>22.33</v>
      </c>
      <c r="G8" s="22">
        <f t="shared" ref="G8:G9" si="0">E8*F8</f>
        <v>4912.5999999999995</v>
      </c>
      <c r="H8" s="14"/>
      <c r="I8" s="14"/>
      <c r="J8" s="14"/>
      <c r="K8" s="14"/>
      <c r="L8" s="14"/>
      <c r="M8" s="14"/>
      <c r="N8" s="46"/>
    </row>
    <row r="9" spans="1:14" s="2" customFormat="1" ht="270" x14ac:dyDescent="0.2">
      <c r="A9" s="42">
        <v>3</v>
      </c>
      <c r="B9" s="45" t="s">
        <v>28</v>
      </c>
      <c r="C9" s="45" t="s">
        <v>28</v>
      </c>
      <c r="D9" s="20" t="s">
        <v>22</v>
      </c>
      <c r="E9" s="38">
        <v>70</v>
      </c>
      <c r="F9" s="14">
        <v>430.92</v>
      </c>
      <c r="G9" s="22">
        <f t="shared" si="0"/>
        <v>30164.400000000001</v>
      </c>
      <c r="H9" s="14"/>
      <c r="I9" s="14"/>
      <c r="J9" s="14"/>
      <c r="K9" s="14"/>
      <c r="L9" s="48" t="s">
        <v>39</v>
      </c>
      <c r="M9" s="50">
        <v>95</v>
      </c>
      <c r="N9" s="50">
        <f>M9*E9</f>
        <v>6650</v>
      </c>
    </row>
    <row r="10" spans="1:14" s="2" customFormat="1" ht="48" x14ac:dyDescent="0.2">
      <c r="A10" s="42">
        <v>4</v>
      </c>
      <c r="B10" s="41" t="s">
        <v>21</v>
      </c>
      <c r="C10" s="41" t="s">
        <v>21</v>
      </c>
      <c r="D10" s="20" t="s">
        <v>22</v>
      </c>
      <c r="E10" s="38">
        <f>260+20</f>
        <v>280</v>
      </c>
      <c r="F10" s="14">
        <v>534.98</v>
      </c>
      <c r="G10" s="22">
        <f t="shared" ref="G10" si="1">E10*F10</f>
        <v>149794.4</v>
      </c>
      <c r="H10" s="14"/>
      <c r="I10" s="14"/>
      <c r="J10" s="14"/>
      <c r="K10" s="14"/>
      <c r="L10" s="14"/>
      <c r="M10" s="14"/>
      <c r="N10" s="46"/>
    </row>
    <row r="11" spans="1:14" s="2" customFormat="1" ht="14.25" customHeight="1" x14ac:dyDescent="0.2">
      <c r="A11" s="57" t="s">
        <v>12</v>
      </c>
      <c r="B11" s="58"/>
      <c r="C11" s="58"/>
      <c r="D11" s="58"/>
      <c r="E11" s="58"/>
      <c r="F11" s="58"/>
      <c r="G11" s="40">
        <f>SUM(G12:G23)</f>
        <v>6339374.7000000002</v>
      </c>
      <c r="H11" s="14"/>
      <c r="I11" s="14"/>
      <c r="J11" s="14"/>
      <c r="K11" s="14"/>
      <c r="L11" s="14"/>
      <c r="M11" s="14"/>
      <c r="N11" s="46"/>
    </row>
    <row r="12" spans="1:14" s="2" customFormat="1" ht="26.25" customHeight="1" x14ac:dyDescent="0.2">
      <c r="A12" s="17">
        <v>5</v>
      </c>
      <c r="B12" s="18" t="s">
        <v>15</v>
      </c>
      <c r="C12" s="19" t="s">
        <v>16</v>
      </c>
      <c r="D12" s="20" t="s">
        <v>13</v>
      </c>
      <c r="E12" s="21">
        <f>1420+20</f>
        <v>1440</v>
      </c>
      <c r="F12" s="14">
        <v>63.92</v>
      </c>
      <c r="G12" s="23">
        <f t="shared" ref="G12:G23" si="2">E12*F12</f>
        <v>92044.800000000003</v>
      </c>
      <c r="H12" s="14"/>
      <c r="I12" s="14"/>
      <c r="J12" s="14"/>
      <c r="K12" s="14"/>
      <c r="L12" s="14"/>
      <c r="M12" s="14"/>
      <c r="N12" s="46"/>
    </row>
    <row r="13" spans="1:14" s="2" customFormat="1" ht="27" customHeight="1" x14ac:dyDescent="0.2">
      <c r="A13" s="17">
        <v>6</v>
      </c>
      <c r="B13" s="24" t="s">
        <v>17</v>
      </c>
      <c r="C13" s="25" t="s">
        <v>18</v>
      </c>
      <c r="D13" s="20" t="s">
        <v>13</v>
      </c>
      <c r="E13" s="21">
        <f>280+100</f>
        <v>380</v>
      </c>
      <c r="F13" s="14">
        <v>59.74</v>
      </c>
      <c r="G13" s="23">
        <f t="shared" si="2"/>
        <v>22701.200000000001</v>
      </c>
      <c r="H13" s="14"/>
      <c r="I13" s="14"/>
      <c r="J13" s="14"/>
      <c r="K13" s="14"/>
      <c r="L13" s="14"/>
      <c r="M13" s="14"/>
      <c r="N13" s="46"/>
    </row>
    <row r="14" spans="1:14" s="2" customFormat="1" ht="85.5" customHeight="1" x14ac:dyDescent="0.2">
      <c r="A14" s="17">
        <v>7</v>
      </c>
      <c r="B14" s="24" t="s">
        <v>24</v>
      </c>
      <c r="C14" s="25" t="s">
        <v>29</v>
      </c>
      <c r="D14" s="20" t="s">
        <v>13</v>
      </c>
      <c r="E14" s="38">
        <v>20</v>
      </c>
      <c r="F14" s="14">
        <v>27000</v>
      </c>
      <c r="G14" s="23">
        <f t="shared" si="2"/>
        <v>540000</v>
      </c>
      <c r="H14" s="14"/>
      <c r="I14" s="14"/>
      <c r="J14" s="50">
        <v>27000</v>
      </c>
      <c r="K14" s="50">
        <f>J14*E14</f>
        <v>540000</v>
      </c>
      <c r="L14" s="14"/>
      <c r="M14" s="14"/>
      <c r="N14" s="46"/>
    </row>
    <row r="15" spans="1:14" s="2" customFormat="1" ht="85.5" customHeight="1" x14ac:dyDescent="0.2">
      <c r="A15" s="17">
        <v>8</v>
      </c>
      <c r="B15" s="24" t="s">
        <v>25</v>
      </c>
      <c r="C15" s="25" t="s">
        <v>30</v>
      </c>
      <c r="D15" s="20" t="s">
        <v>13</v>
      </c>
      <c r="E15" s="38">
        <v>5</v>
      </c>
      <c r="F15" s="14">
        <v>27000</v>
      </c>
      <c r="G15" s="23">
        <f t="shared" si="2"/>
        <v>135000</v>
      </c>
      <c r="H15" s="14"/>
      <c r="I15" s="14"/>
      <c r="J15" s="50">
        <v>27000</v>
      </c>
      <c r="K15" s="50">
        <f t="shared" ref="K15:K16" si="3">J15*E15</f>
        <v>135000</v>
      </c>
      <c r="L15" s="14"/>
      <c r="M15" s="14"/>
      <c r="N15" s="46"/>
    </row>
    <row r="16" spans="1:14" s="2" customFormat="1" ht="86.25" customHeight="1" x14ac:dyDescent="0.2">
      <c r="A16" s="17">
        <v>9</v>
      </c>
      <c r="B16" s="24" t="s">
        <v>26</v>
      </c>
      <c r="C16" s="25" t="s">
        <v>31</v>
      </c>
      <c r="D16" s="20" t="s">
        <v>13</v>
      </c>
      <c r="E16" s="44">
        <v>20</v>
      </c>
      <c r="F16" s="14">
        <v>27000</v>
      </c>
      <c r="G16" s="23">
        <f t="shared" si="2"/>
        <v>540000</v>
      </c>
      <c r="H16" s="14"/>
      <c r="I16" s="14"/>
      <c r="J16" s="50">
        <v>27000</v>
      </c>
      <c r="K16" s="50">
        <f t="shared" si="3"/>
        <v>540000</v>
      </c>
      <c r="L16" s="14"/>
      <c r="M16" s="14"/>
      <c r="N16" s="46"/>
    </row>
    <row r="17" spans="1:14" s="2" customFormat="1" ht="36" x14ac:dyDescent="0.2">
      <c r="A17" s="17">
        <v>10</v>
      </c>
      <c r="B17" s="24" t="s">
        <v>32</v>
      </c>
      <c r="C17" s="24" t="s">
        <v>32</v>
      </c>
      <c r="D17" s="20" t="s">
        <v>13</v>
      </c>
      <c r="E17" s="44">
        <v>8</v>
      </c>
      <c r="F17" s="14">
        <v>36035.4</v>
      </c>
      <c r="G17" s="23">
        <f t="shared" si="2"/>
        <v>288283.2</v>
      </c>
      <c r="H17" s="14"/>
      <c r="I17" s="14"/>
      <c r="J17" s="14"/>
      <c r="K17" s="14"/>
      <c r="L17" s="14"/>
      <c r="M17" s="50">
        <v>18950</v>
      </c>
      <c r="N17" s="51">
        <f>M17*E17</f>
        <v>151600</v>
      </c>
    </row>
    <row r="18" spans="1:14" s="2" customFormat="1" ht="36" x14ac:dyDescent="0.2">
      <c r="A18" s="17">
        <v>11</v>
      </c>
      <c r="B18" s="24" t="s">
        <v>33</v>
      </c>
      <c r="C18" s="24" t="s">
        <v>33</v>
      </c>
      <c r="D18" s="20" t="s">
        <v>13</v>
      </c>
      <c r="E18" s="44">
        <v>15</v>
      </c>
      <c r="F18" s="14">
        <v>75537</v>
      </c>
      <c r="G18" s="23">
        <f t="shared" si="2"/>
        <v>1133055</v>
      </c>
      <c r="H18" s="14"/>
      <c r="I18" s="14"/>
      <c r="J18" s="14"/>
      <c r="K18" s="14"/>
      <c r="L18" s="14"/>
      <c r="M18" s="50">
        <v>74375</v>
      </c>
      <c r="N18" s="51">
        <f>M18*E18</f>
        <v>1115625</v>
      </c>
    </row>
    <row r="19" spans="1:14" s="2" customFormat="1" x14ac:dyDescent="0.2">
      <c r="A19" s="17">
        <v>12</v>
      </c>
      <c r="B19" s="24" t="s">
        <v>14</v>
      </c>
      <c r="C19" s="25" t="s">
        <v>14</v>
      </c>
      <c r="D19" s="20" t="s">
        <v>13</v>
      </c>
      <c r="E19" s="26">
        <f>650+200</f>
        <v>850</v>
      </c>
      <c r="F19" s="14">
        <v>80.010000000000005</v>
      </c>
      <c r="G19" s="23">
        <f t="shared" ref="G19" si="4">E19*F19</f>
        <v>68008.5</v>
      </c>
      <c r="H19" s="14"/>
      <c r="I19" s="14"/>
      <c r="J19" s="14"/>
      <c r="K19" s="14"/>
      <c r="L19" s="14"/>
      <c r="M19" s="14"/>
      <c r="N19" s="46"/>
    </row>
    <row r="20" spans="1:14" s="2" customFormat="1" ht="36" x14ac:dyDescent="0.2">
      <c r="A20" s="17">
        <v>13</v>
      </c>
      <c r="B20" s="24" t="s">
        <v>34</v>
      </c>
      <c r="C20" s="24" t="s">
        <v>34</v>
      </c>
      <c r="D20" s="20" t="s">
        <v>13</v>
      </c>
      <c r="E20" s="21">
        <v>38800</v>
      </c>
      <c r="F20" s="14">
        <v>15.71</v>
      </c>
      <c r="G20" s="23">
        <f t="shared" si="2"/>
        <v>609548</v>
      </c>
      <c r="H20" s="14">
        <v>11.7</v>
      </c>
      <c r="I20" s="14"/>
      <c r="J20" s="14"/>
      <c r="K20" s="14"/>
      <c r="L20" s="14">
        <v>11.93</v>
      </c>
      <c r="M20" s="49">
        <v>11.18</v>
      </c>
      <c r="N20" s="52">
        <f>M20*E20</f>
        <v>433784</v>
      </c>
    </row>
    <row r="21" spans="1:14" s="2" customFormat="1" ht="36" x14ac:dyDescent="0.2">
      <c r="A21" s="17">
        <v>14</v>
      </c>
      <c r="B21" s="24" t="s">
        <v>35</v>
      </c>
      <c r="C21" s="24" t="s">
        <v>35</v>
      </c>
      <c r="D21" s="20" t="s">
        <v>13</v>
      </c>
      <c r="E21" s="21">
        <v>26500</v>
      </c>
      <c r="F21" s="14">
        <v>19.010000000000002</v>
      </c>
      <c r="G21" s="23">
        <f t="shared" si="2"/>
        <v>503765.00000000006</v>
      </c>
      <c r="H21" s="14"/>
      <c r="I21" s="14"/>
      <c r="J21" s="14"/>
      <c r="K21" s="14"/>
      <c r="L21" s="14">
        <v>18.73</v>
      </c>
      <c r="M21" s="49">
        <v>18.25</v>
      </c>
      <c r="N21" s="52">
        <f>M21*E21</f>
        <v>483625</v>
      </c>
    </row>
    <row r="22" spans="1:14" s="2" customFormat="1" ht="36" x14ac:dyDescent="0.2">
      <c r="A22" s="17">
        <v>15</v>
      </c>
      <c r="B22" s="24" t="s">
        <v>36</v>
      </c>
      <c r="C22" s="24" t="s">
        <v>36</v>
      </c>
      <c r="D22" s="20" t="s">
        <v>13</v>
      </c>
      <c r="E22" s="21">
        <v>81700</v>
      </c>
      <c r="F22" s="14">
        <v>15.69</v>
      </c>
      <c r="G22" s="23">
        <f t="shared" si="2"/>
        <v>1281873</v>
      </c>
      <c r="H22" s="49">
        <v>10.25</v>
      </c>
      <c r="I22" s="49">
        <f>H22*E22</f>
        <v>837425</v>
      </c>
      <c r="J22" s="14"/>
      <c r="K22" s="14"/>
      <c r="L22" s="14">
        <v>11.93</v>
      </c>
      <c r="M22" s="14">
        <v>10.89</v>
      </c>
      <c r="N22" s="46"/>
    </row>
    <row r="23" spans="1:14" s="2" customFormat="1" ht="36" x14ac:dyDescent="0.2">
      <c r="A23" s="17">
        <v>16</v>
      </c>
      <c r="B23" s="24" t="s">
        <v>37</v>
      </c>
      <c r="C23" s="24" t="s">
        <v>37</v>
      </c>
      <c r="D23" s="20" t="s">
        <v>13</v>
      </c>
      <c r="E23" s="21">
        <v>36200</v>
      </c>
      <c r="F23" s="14">
        <v>31.08</v>
      </c>
      <c r="G23" s="23">
        <f t="shared" si="2"/>
        <v>1125096</v>
      </c>
      <c r="H23" s="49">
        <v>26.2</v>
      </c>
      <c r="I23" s="49">
        <f>H23*E23</f>
        <v>948440</v>
      </c>
      <c r="J23" s="14"/>
      <c r="K23" s="14"/>
      <c r="L23" s="14">
        <v>29.59</v>
      </c>
      <c r="M23" s="14">
        <v>26.2</v>
      </c>
      <c r="N23" s="46"/>
    </row>
    <row r="24" spans="1:14" s="6" customFormat="1" ht="13.5" customHeight="1" x14ac:dyDescent="0.2">
      <c r="A24" s="3"/>
      <c r="B24" s="29" t="s">
        <v>10</v>
      </c>
      <c r="C24" s="13"/>
      <c r="D24" s="4"/>
      <c r="E24" s="32"/>
      <c r="F24" s="33"/>
      <c r="G24" s="5">
        <f>G6+G11</f>
        <v>6545343.1000000006</v>
      </c>
      <c r="H24" s="3"/>
      <c r="I24" s="53">
        <f>I22+I23</f>
        <v>1785865</v>
      </c>
      <c r="J24" s="3"/>
      <c r="K24" s="53">
        <f>K14+K15+K16</f>
        <v>1215000</v>
      </c>
      <c r="L24" s="3"/>
      <c r="M24" s="3"/>
      <c r="N24" s="53">
        <f>N9+N17+N18+N20+N21</f>
        <v>2191284</v>
      </c>
    </row>
    <row r="25" spans="1:14" ht="9.75" customHeight="1" x14ac:dyDescent="0.2">
      <c r="A25" s="7"/>
      <c r="B25" s="30"/>
      <c r="C25" s="8"/>
      <c r="D25" s="9"/>
      <c r="E25" s="34"/>
      <c r="F25" s="35"/>
      <c r="G25" s="10"/>
    </row>
    <row r="26" spans="1:14" x14ac:dyDescent="0.2">
      <c r="A26" s="55" t="s">
        <v>8</v>
      </c>
      <c r="B26" s="55"/>
      <c r="C26" s="55"/>
      <c r="D26" s="55"/>
      <c r="E26" s="55"/>
      <c r="F26" s="55"/>
      <c r="G26" s="55"/>
    </row>
    <row r="27" spans="1:14" s="11" customFormat="1" ht="39.75" customHeight="1" x14ac:dyDescent="0.2">
      <c r="A27" s="54" t="s">
        <v>11</v>
      </c>
      <c r="B27" s="54"/>
      <c r="C27" s="54"/>
      <c r="D27" s="54"/>
      <c r="E27" s="54"/>
      <c r="F27" s="54"/>
      <c r="G27" s="54"/>
    </row>
    <row r="29" spans="1:14" x14ac:dyDescent="0.2">
      <c r="B29" s="1" t="s">
        <v>40</v>
      </c>
      <c r="E29" s="1"/>
      <c r="F29" s="12"/>
      <c r="G29" s="1" t="s">
        <v>41</v>
      </c>
    </row>
    <row r="30" spans="1:14" x14ac:dyDescent="0.2">
      <c r="B30" s="1"/>
      <c r="E30" s="1"/>
      <c r="F30" s="12"/>
    </row>
    <row r="31" spans="1:14" x14ac:dyDescent="0.2">
      <c r="B31" s="1" t="s">
        <v>42</v>
      </c>
      <c r="E31" s="1"/>
      <c r="F31" s="12"/>
      <c r="G31" s="1" t="s">
        <v>43</v>
      </c>
    </row>
  </sheetData>
  <mergeCells count="5">
    <mergeCell ref="A27:G27"/>
    <mergeCell ref="A26:G26"/>
    <mergeCell ref="A4:G4"/>
    <mergeCell ref="A11:F11"/>
    <mergeCell ref="A6:F6"/>
  </mergeCells>
  <pageMargins left="0.19685039370078741" right="0.19685039370078741" top="0.74803149606299213" bottom="0.74803149606299213" header="0.31496062992125984" footer="0.31496062992125984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2024-02-16T05:17:41Z</cp:lastPrinted>
  <dcterms:created xsi:type="dcterms:W3CDTF">2019-03-11T10:08:28Z</dcterms:created>
  <dcterms:modified xsi:type="dcterms:W3CDTF">2024-02-20T11:38:43Z</dcterms:modified>
</cp:coreProperties>
</file>