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Объявления 2022г\12 от 28.01.2022г\"/>
    </mc:Choice>
  </mc:AlternateContent>
  <bookViews>
    <workbookView xWindow="0" yWindow="0" windowWidth="20490" windowHeight="762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МИ!$A$1:$G$57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F8" i="1" l="1"/>
  <c r="F9" i="1"/>
  <c r="G9" i="1"/>
  <c r="G8" i="1"/>
  <c r="G7" i="1" l="1"/>
  <c r="G53" i="1" s="1"/>
  <c r="F50" i="1" l="1"/>
  <c r="F35" i="1"/>
  <c r="F27" i="1"/>
  <c r="F26" i="1"/>
  <c r="F19" i="1"/>
  <c r="F14" i="1"/>
  <c r="F42" i="1" l="1"/>
  <c r="F41" i="1"/>
  <c r="F22" i="1" l="1"/>
  <c r="F18" i="1"/>
  <c r="G18" i="1" s="1"/>
  <c r="F43" i="1"/>
  <c r="E13" i="1" l="1"/>
  <c r="G51" i="1" l="1"/>
  <c r="F52" i="1"/>
  <c r="F51" i="1"/>
  <c r="F48" i="1"/>
  <c r="G48" i="1" s="1"/>
  <c r="F47" i="1"/>
  <c r="G47" i="1" s="1"/>
  <c r="F46" i="1"/>
  <c r="G46" i="1" s="1"/>
  <c r="F45" i="1" l="1"/>
  <c r="G41" i="1"/>
  <c r="G42" i="1"/>
  <c r="F40" i="1"/>
  <c r="F37" i="1"/>
  <c r="G37" i="1" s="1"/>
  <c r="F38" i="1"/>
  <c r="F36" i="1"/>
  <c r="F34" i="1"/>
  <c r="G34" i="1" s="1"/>
  <c r="F33" i="1"/>
  <c r="G33" i="1" s="1"/>
  <c r="F32" i="1"/>
  <c r="G32" i="1" s="1"/>
  <c r="F31" i="1"/>
  <c r="G31" i="1" s="1"/>
  <c r="F30" i="1"/>
  <c r="G30" i="1" s="1"/>
  <c r="F28" i="1" l="1"/>
  <c r="G28" i="1" s="1"/>
  <c r="F29" i="1"/>
  <c r="G27" i="1"/>
  <c r="G26" i="1"/>
  <c r="F25" i="1"/>
  <c r="G25" i="1" s="1"/>
  <c r="F24" i="1"/>
  <c r="G24" i="1"/>
  <c r="G22" i="1" l="1"/>
  <c r="F23" i="1"/>
  <c r="G36" i="1"/>
  <c r="F21" i="1"/>
  <c r="G21" i="1" s="1"/>
  <c r="F20" i="1"/>
  <c r="G20" i="1" s="1"/>
  <c r="F17" i="1"/>
  <c r="G17" i="1" s="1"/>
  <c r="F16" i="1"/>
  <c r="G16" i="1" s="1"/>
  <c r="F13" i="1" l="1"/>
  <c r="F12" i="1"/>
  <c r="F11" i="1"/>
  <c r="G13" i="1" l="1"/>
  <c r="G45" i="1" l="1"/>
  <c r="G44" i="1" s="1"/>
  <c r="G50" i="1"/>
  <c r="G52" i="1"/>
  <c r="G43" i="1"/>
  <c r="G40" i="1"/>
  <c r="G39" i="1" s="1"/>
  <c r="G12" i="1"/>
  <c r="G14" i="1"/>
  <c r="G11" i="1"/>
  <c r="G10" i="1" l="1"/>
  <c r="G49" i="1"/>
  <c r="G38" i="1"/>
  <c r="G35" i="1"/>
  <c r="G15" i="1" s="1"/>
  <c r="G29" i="1"/>
  <c r="G23" i="1"/>
  <c r="G19" i="1"/>
</calcChain>
</file>

<file path=xl/sharedStrings.xml><?xml version="1.0" encoding="utf-8"?>
<sst xmlns="http://schemas.openxmlformats.org/spreadsheetml/2006/main" count="140" uniqueCount="103">
  <si>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</si>
  <si>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</si>
  <si>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</si>
  <si>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</si>
  <si>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</si>
  <si>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</si>
  <si>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</si>
  <si>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</si>
  <si>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</si>
  <si>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</si>
  <si>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</si>
  <si>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</si>
  <si>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</si>
  <si>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Альфа-амилаза (AMS)</t>
  </si>
  <si>
    <t>Холестерин  (CHOL/TC)</t>
  </si>
  <si>
    <t>Гаммаглютаминтрансфераза (GGT)</t>
  </si>
  <si>
    <t>Магний (MG)</t>
  </si>
  <si>
    <t>Фосфор (Р)</t>
  </si>
  <si>
    <t>флакон</t>
  </si>
  <si>
    <t>канистра</t>
  </si>
  <si>
    <t xml:space="preserve">Набор контрольных растворов </t>
  </si>
  <si>
    <t>Специальный разбавитель,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системы XP-300.Упаковка не менее 20 литров</t>
  </si>
  <si>
    <t>Специальный жидкий реагент, предназначенный для лизирования эритроцитов при подсчете гемоглобина. В составе не должны содержаться цианиды и азиды. Упаковка должна быть маркирована специальным штриховым кодом совместимым со считывателем для закрытой системы XP-300. Упаковка не менее 3*500мл, совместимая со специальным держателем в приборе.</t>
  </si>
  <si>
    <t>упаковка</t>
  </si>
  <si>
    <t>Реагенты на гематологический анализатор  Sysmex XP-300</t>
  </si>
  <si>
    <t>АПТВ-тест (100 определений)</t>
  </si>
  <si>
    <t>Набор АПТВ-тест предназначен для выполнения базовой методики исследования системы гемостаза - определения активированного парциального (частичного) тромбоп­лас­ти­но­во­го времени (АПТВ или АЧТВ).Состав набора:  Кефалин (лиофильно высушенный фосфолипидный компонент), на 1 мл - 2 фл., Каолин (концентрированная суспензия 40:1 в дистиллированной воде), 1 мл - 1 фл.,  Буфер трис-НСI (концентрированный 20:1 раствор, 1 М),  2 мл  - 1 фл. ,. Кальция хлорид (концентрированный 20:1 раствор, 0,5 М), 2 мл - 1 фл. Набор рассчитан на проведение не менее 100-200 анализов при расходе рабочих растворов реагентов по 0,1-0,05 мл на 1 анализ</t>
  </si>
  <si>
    <t>Иктофан № 50</t>
  </si>
  <si>
    <t>Медицинские изделия</t>
  </si>
  <si>
    <t>Очищающий раствор для работы на автоматических гематологических анализаторах серии Sysmex (1000мл)</t>
  </si>
  <si>
    <t>Универсальный дилюент 20л на автоматический гематологический анализатор Sysmex XP-300</t>
  </si>
  <si>
    <t>Лизирующий реагент 3 х 500 мл  на автоматический гематологический анализатор Sysmex XP-300</t>
  </si>
  <si>
    <t>Набор контрольной крови на автоматический гематологический анализатор Sysmex XP-300</t>
  </si>
  <si>
    <t>Набор контрольной крови для Sysmex XP 300 входит: Контрольная кровь (высокий уровень) для проверки прецизионности и точности гематологических анализаторов по 16 диагностическим и 6 сервисным параметрам 12*1.5 мл - не менее 1 шт.  Контрольная кровь (низский уровень) для проверки прецизионности и точности гематологических анализаторов по 16 диагностическим и 6 сервисным параметрам 12*1.5 мл - не менее 1 шт.  Контрольная кровь (норма) для проверки прецизионности и точности гематологических анализаторов по 16 диагностическим и 6 сервисным параметрам 12*1.5 мл - не менее 1 шт. Дополнительно вкладыш должен иметь специальный штриховой код совместимый со считывателем для закрытой системы XP-300 для автоматического ввода референтных параметров в память прибора.</t>
  </si>
  <si>
    <t>АЛТ  ( GOT/ALT)</t>
  </si>
  <si>
    <t>АСТ   (GOT/AST)</t>
  </si>
  <si>
    <t>Белок общий (TP)</t>
  </si>
  <si>
    <t>Билирубин общий (TBIL/VOX)</t>
  </si>
  <si>
    <t>Билирубин прямой (DBIL/VOX)</t>
  </si>
  <si>
    <t>Глюкоза (GLU-GodPap)</t>
  </si>
  <si>
    <t>Кальций общий (Са)</t>
  </si>
  <si>
    <t>Креатинин (CREA-J)</t>
  </si>
  <si>
    <t>Мочевая кислота (UA)</t>
  </si>
  <si>
    <t>Мочевина (BUN/UREA)</t>
  </si>
  <si>
    <t>Сывороточный мультикалибратор (10*3)</t>
  </si>
  <si>
    <t>Сывороточное железо (FE)</t>
  </si>
  <si>
    <t>Триглицериды (TG)</t>
  </si>
  <si>
    <t>Щелочная фосфотаза (ALP)</t>
  </si>
  <si>
    <t>Реактивы для исследования  системы гемостаза</t>
  </si>
  <si>
    <t>Тех-пластин тест (100 определений)</t>
  </si>
  <si>
    <t xml:space="preserve">Техпластин-тест 4*25 тестов. Техпластин-тест предназначен для оценки протромбинового времени свертывания. Тромбопластин (фактор III, тромбокиназа) превращает протромбин плазмы крови в присутствии ионов кальция в активный фермент тромбин, трансформирующий фибри-ноген плазмы крови в нерастворимый фибрин. Измеряется протромбиновое время - время образования фибрина в плазме крови в присутствии ионов кальция и тромбо-пластина (растворимого экстракта из мозга кролика). </t>
  </si>
  <si>
    <t>РФМК-тест (200 определений)</t>
  </si>
  <si>
    <t xml:space="preserve">Набор РФМК-тест предназначен для определения в плазме крови раст­во­римых фибрин-мономерных комплексов (РФМК), являющихся маркерами внутри­сосудис­то­го свертывания крови при тромбозах, тромбоэмболиях, ДВС-синдромах раз­лич­ного генеза. Принцип метода определения РФМК в плазме крови заключается в появлении в плазме, содер-    ж­ащей РФМК, зёрен (паракоагулята) фибрина после добавления к ней раствора фенантролина. Состав набора: 1. Орто-фенантролина гидрохлорид, 70 мг - 2 фл. 2. Контроль-минус (лиофилизированная плазма крови человека, не содер­жа­щая РФМК), на 1 мл - 1 фл. 3. Контроль-плюс (лиофилизированная плазма крови человека, содержащая РФМК), на 1 мл - 1 фл. </t>
  </si>
  <si>
    <t>Контрольная плазма для гемостаза</t>
  </si>
  <si>
    <t>Реагенты для общеклинических исследований</t>
  </si>
  <si>
    <t>Диафан № 50</t>
  </si>
  <si>
    <t>Реагент является лиофилизированной смесью бедной тромбоцитами плазмы крови,полученной не менее, чем от 20 здоровых людей.РНП-плазма стабилизирована цитратом натрия, обследована на инфицированность вирусами  гепатита В и ВИЧ.РНП-плазму применяют для стандартизации биологических реагентов, использующих в различных тестах при исследовании системы гемостаза и получения контрольных результатов, а также для проведения контроля качества анализов.РНП-плазму применяют в качестве контроля в следующих тестах: протромбиновое время свертывания,Активированное парциональное (частично0 тромбопластиновое времясвертывания (АПТВ/АЧТВ).Фасовка: референтная нормальная пулированная плазма (РНП-плазма)(лиофильно высушенная контрольная плазма крови человека с нормальным диапозоном значения), на 1 мл во флаконе.</t>
  </si>
  <si>
    <t>Альбумин (ALB)</t>
  </si>
  <si>
    <t xml:space="preserve">Гематологический реагент LH </t>
  </si>
  <si>
    <t>Гематологический реагент DIFF</t>
  </si>
  <si>
    <t>Моющий раствор, детергент</t>
  </si>
  <si>
    <t xml:space="preserve">Контрольная сыворотка НОРМА (QC N) уровень 1 </t>
  </si>
  <si>
    <t>Контрольная сыворотка ПАТОЛОГИЯ  (QC Р) уровень 2</t>
  </si>
  <si>
    <t>Диагностические реагенты для автоматического биохимического анализатора закрытого типа Mindray BS-200E</t>
  </si>
  <si>
    <t>Диагностические реагенты для автоматического гематологического анализатора закрытого типа Mindray BС-5000</t>
  </si>
  <si>
    <t>Изотонический разбавитель, дилюент</t>
  </si>
  <si>
    <t>Чистящий раствор (1000мл) на автоматический гематологический анализатор Sysmex</t>
  </si>
  <si>
    <t>Двухкомпонентный набор реагентов для определения GOT/ALT.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</si>
  <si>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GOT/AST.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</si>
  <si>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ALB.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</si>
  <si>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</si>
  <si>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TP.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</si>
  <si>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TBIL/VOX.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</si>
  <si>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DBIL/VOX.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</si>
  <si>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GGT.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</si>
  <si>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GLU-GodPap.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</si>
  <si>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Са.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</si>
  <si>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Лиофильно высушенная сыворотка для проведения QC, с аттестованными нормальными значениями (N)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Mindray BS-200E</t>
  </si>
  <si>
    <t>Лиофильно высушенная сыворотка для проведения QC, с аттестованными нормальными значениями (Р)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Mindray BS-200E</t>
  </si>
  <si>
    <t>Двухкомпонентный набор реагентов для определения CREA-J. Объем рабочего раствора не менее 210мл.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</si>
  <si>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MG.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</si>
  <si>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UA.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</si>
  <si>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 xml:space="preserve">Двухкомпонентный набор реагентов для определения BUN/UREA.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 </t>
  </si>
  <si>
    <t>Одноуровневый мультикалибратор для однокомпонентных и двухкомпонентных тестов. Лиофильно высушенная сыворотка с аттестованными значениями аналитов для калибровки тестов: GOT/ALT, GOT/AST, ALB, AMS, GGT, GLU-GodPap, FE, CREA-J, LDH, MG, BUN/UREA, TP, TBIL/VOX, DBIL/VOX, CHOL/TC, TG, ALP, UA. При разведении лиофильной сыворотки, объем готового калибратора не менее 30мл. Набор мультикалибратора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Mindray BS-200E</t>
  </si>
  <si>
    <t>Двухкомпонентный набор реагентов для определения FE. Объем рабочего раствора не менее 96мл.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</si>
  <si>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TG.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</si>
  <si>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Р.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</si>
  <si>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CHOL/TC.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</si>
  <si>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ALP.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</si>
  <si>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Специальный жидкий реагент типа DIFF,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500мл.Для автоматического гематологического анализатора закрытого типа Mindray ВС-5000.</t>
  </si>
  <si>
    <t>Специальный жидкий реагент типа 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100мл.Для автоматического гематологического анализатора закрытого типа Mindray ВС-5000.</t>
  </si>
  <si>
    <t>Специальный концентрированный реагент, детергент типа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Mindray BS-200E</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</si>
  <si>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Mindray ВС-5000.</t>
  </si>
  <si>
    <t>Тест-полоски для глюкометра Accu-Chek Active № 50</t>
  </si>
  <si>
    <t>Мочевые тест-полоски для визуального определения (50шт в упаковке)</t>
  </si>
  <si>
    <t>Тест-полоски для определения глюкозы в крови (50шт в упаковке) для глюкометра Accu-Chek Active</t>
  </si>
  <si>
    <t>Реагенты для системы анализа крови SN 22200 EPOC</t>
  </si>
  <si>
    <t>Тест-карты для системы анализа крови SN 22200 EPOC (№50)</t>
  </si>
  <si>
    <t>Капилляры гепаринизированные для капиллярной крови на портативный анализатор газов крови, электролитов, метаболитов SN 22200 EPOC, объемом 97 мкл, с поршнем для введения крови в прибор (50 капилляров в упаковке)</t>
  </si>
  <si>
    <t>Капилляры гепаринизированные для капиллярной крови на систему анализа крови SN 22200 EPOC (№50)</t>
  </si>
  <si>
    <r>
      <t xml:space="preserve">Специальные тест-карты </t>
    </r>
    <r>
      <rPr>
        <sz val="9"/>
        <rFont val="Times New Roman"/>
        <family val="1"/>
        <charset val="204"/>
      </rPr>
      <t>для автоматического портативного анализатора газов, электролитов и метаболитов крови SN 22200 EPOC. Определяемые параметры: измеряемые pH, рСО2, рО2, Na, K, Ca, Hct, Glu, Lac, Crea, расчетные cHCO3-, BE (ecf), cSO2, A, A-a, a/A, A (T), A-a (T), a/A (T), ClcTCO2, AGap, AGapK, cHgb, BE (b), eGFR, eGFR-a (50 тест-карт в упаковке)</t>
    </r>
  </si>
  <si>
    <r>
      <t>Набор контрольных растворов</t>
    </r>
    <r>
      <rPr>
        <sz val="9"/>
        <color rgb="FFFF0000"/>
        <rFont val="Times New Roman"/>
        <family val="1"/>
        <charset val="204"/>
      </rPr>
      <t xml:space="preserve"> </t>
    </r>
    <r>
      <rPr>
        <sz val="9"/>
        <rFont val="Times New Roman"/>
        <family val="1"/>
        <charset val="204"/>
      </rPr>
      <t>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прибора.Для автоматического гематологического анализатора закрытого типа Mindray ВС-5000.</t>
    </r>
  </si>
  <si>
    <t>к объявлению 12 от 28.01.2022г.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</si>
</sst>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b/>
      <sz val="9"/>
      <color theme="1"/>
      <name val="Times New Roman"/>
      <family val="1"/>
      <charset val="204"/>
    </font>
    <font>
      <sz val="9"/>
      <color rgb="FFFF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78">
    <xf numFmtId="0" fontId="0" fillId="0" borderId="0" xfId="0"/>
    <xf numFmtId="0" fontId="7" fillId="0" borderId="0" xfId="1" applyFont="1"/>
    <xf numFmtId="0" fontId="8" fillId="0" borderId="2" xfId="1" applyFont="1" applyBorder="1" applyAlignment="1">
      <alignment horizontal="center" vertical="center" wrapText="1"/>
    </xf>
    <xf numFmtId="3" fontId="7" fillId="0" borderId="2" xfId="22" applyNumberFormat="1" applyFont="1" applyFill="1" applyBorder="1" applyAlignment="1">
      <alignment horizontal="right" vertical="top"/>
    </xf>
    <xf numFmtId="0" fontId="7" fillId="0" borderId="0" xfId="1" applyFont="1" applyFill="1"/>
    <xf numFmtId="0" fontId="8" fillId="0" borderId="2" xfId="1" applyFont="1" applyBorder="1" applyAlignment="1">
      <alignment horizontal="center" vertical="center"/>
    </xf>
    <xf numFmtId="0" fontId="9" fillId="0" borderId="2" xfId="0" applyFont="1" applyBorder="1" applyAlignment="1">
      <alignment horizontal="center" vertical="center" wrapText="1"/>
    </xf>
    <xf numFmtId="4" fontId="7" fillId="0" borderId="2" xfId="17" applyNumberFormat="1" applyFont="1" applyBorder="1" applyAlignment="1" applyProtection="1">
      <alignment horizontal="right" vertical="center" wrapText="1"/>
    </xf>
    <xf numFmtId="0" fontId="7" fillId="0" borderId="2" xfId="23" applyNumberFormat="1" applyFont="1" applyBorder="1" applyAlignment="1" applyProtection="1">
      <alignment horizontal="center" vertical="center" wrapText="1"/>
    </xf>
    <xf numFmtId="0" fontId="8" fillId="0" borderId="2" xfId="1" applyFont="1" applyBorder="1"/>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3"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2" xfId="22" applyFont="1" applyBorder="1" applyAlignment="1">
      <alignment horizontal="center" vertical="center" wrapText="1"/>
    </xf>
    <xf numFmtId="43" fontId="7" fillId="0" borderId="2" xfId="22" applyFont="1" applyFill="1" applyBorder="1" applyAlignment="1">
      <alignment horizontal="right" vertical="top"/>
    </xf>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center"/>
    </xf>
    <xf numFmtId="0" fontId="9" fillId="0" borderId="5" xfId="0" applyFont="1" applyBorder="1" applyAlignment="1">
      <alignment horizontal="center" vertical="center" wrapText="1"/>
    </xf>
    <xf numFmtId="43" fontId="7" fillId="0" borderId="0" xfId="22" applyFont="1" applyAlignment="1">
      <alignment horizontal="right"/>
    </xf>
    <xf numFmtId="43" fontId="7" fillId="0" borderId="2" xfId="22" applyFont="1" applyBorder="1" applyAlignment="1" applyProtection="1">
      <alignment horizontal="right" vertical="center" wrapText="1"/>
    </xf>
    <xf numFmtId="0" fontId="8" fillId="0" borderId="6" xfId="5" applyFont="1" applyFill="1" applyBorder="1" applyAlignment="1">
      <alignment horizontal="left" vertical="top" wrapText="1"/>
    </xf>
    <xf numFmtId="4" fontId="8" fillId="0" borderId="2" xfId="22" applyNumberFormat="1" applyFont="1" applyFill="1" applyBorder="1" applyAlignment="1">
      <alignment horizontal="right" vertical="center"/>
    </xf>
    <xf numFmtId="4" fontId="8" fillId="0" borderId="2" xfId="17" applyNumberFormat="1" applyFont="1" applyBorder="1" applyAlignment="1" applyProtection="1">
      <alignment horizontal="right" vertical="center" wrapText="1"/>
    </xf>
    <xf numFmtId="0" fontId="7" fillId="0" borderId="2" xfId="0" applyFont="1" applyBorder="1" applyAlignment="1">
      <alignment horizontal="left" vertical="top" wrapText="1"/>
    </xf>
    <xf numFmtId="43" fontId="7" fillId="0" borderId="2" xfId="22" applyFont="1" applyFill="1" applyBorder="1" applyAlignment="1">
      <alignment horizontal="right" vertical="center" wrapText="1"/>
    </xf>
    <xf numFmtId="0" fontId="8" fillId="0" borderId="2" xfId="1" applyFont="1" applyFill="1" applyBorder="1" applyAlignment="1">
      <alignment horizontal="center" vertical="center"/>
    </xf>
    <xf numFmtId="4" fontId="7" fillId="0" borderId="2" xfId="17" applyNumberFormat="1" applyFont="1" applyFill="1" applyBorder="1" applyAlignment="1" applyProtection="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2" xfId="1" applyFont="1" applyFill="1" applyBorder="1" applyAlignment="1">
      <alignment horizontal="left" vertical="top" wrapText="1"/>
    </xf>
    <xf numFmtId="0" fontId="9" fillId="0" borderId="2" xfId="0" applyFont="1" applyFill="1" applyBorder="1" applyAlignment="1">
      <alignment horizontal="center" vertical="center" wrapText="1"/>
    </xf>
    <xf numFmtId="43" fontId="10" fillId="0" borderId="2" xfId="22" applyFont="1" applyFill="1" applyBorder="1" applyAlignment="1">
      <alignment horizontal="center" vertical="center" wrapText="1"/>
    </xf>
    <xf numFmtId="0" fontId="7" fillId="0" borderId="5"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left" vertical="top" wrapText="1"/>
    </xf>
    <xf numFmtId="0" fontId="12" fillId="0" borderId="0" xfId="1" applyFont="1"/>
    <xf numFmtId="0" fontId="7" fillId="0" borderId="2" xfId="0" applyFont="1" applyBorder="1" applyAlignment="1">
      <alignment horizontal="center" vertical="center" wrapText="1"/>
    </xf>
    <xf numFmtId="43" fontId="7" fillId="0" borderId="2" xfId="22" applyFont="1" applyBorder="1" applyAlignment="1">
      <alignment horizontal="right" vertical="center" wrapText="1"/>
    </xf>
    <xf numFmtId="0" fontId="8" fillId="0" borderId="2" xfId="1" applyFont="1" applyBorder="1" applyAlignment="1">
      <alignment vertical="center"/>
    </xf>
    <xf numFmtId="4" fontId="8" fillId="0" borderId="2" xfId="1" applyNumberFormat="1" applyFont="1" applyBorder="1" applyAlignment="1">
      <alignment vertical="center"/>
    </xf>
    <xf numFmtId="0" fontId="7" fillId="0" borderId="2" xfId="0" applyFont="1" applyBorder="1" applyAlignment="1">
      <alignment vertical="center" wrapText="1"/>
    </xf>
    <xf numFmtId="0" fontId="7" fillId="0" borderId="2" xfId="1" applyFont="1" applyBorder="1" applyAlignment="1">
      <alignment horizontal="left" vertical="center"/>
    </xf>
    <xf numFmtId="0" fontId="7" fillId="0" borderId="1" xfId="0" applyFont="1" applyBorder="1" applyAlignment="1">
      <alignment horizontal="left" vertical="top" wrapText="1"/>
    </xf>
    <xf numFmtId="0" fontId="7" fillId="2" borderId="2" xfId="0" applyFont="1" applyFill="1" applyBorder="1" applyAlignment="1">
      <alignment vertical="center"/>
    </xf>
    <xf numFmtId="43" fontId="8" fillId="0" borderId="2" xfId="22" applyFont="1" applyBorder="1" applyAlignment="1">
      <alignment horizontal="right" vertical="center" wrapText="1"/>
    </xf>
    <xf numFmtId="0" fontId="7" fillId="0" borderId="2" xfId="1" applyFont="1" applyBorder="1" applyAlignment="1">
      <alignment horizontal="center" vertical="center" wrapText="1"/>
    </xf>
    <xf numFmtId="0" fontId="7" fillId="0" borderId="2" xfId="1" applyFont="1" applyBorder="1" applyAlignment="1">
      <alignment horizontal="left" vertical="center" wrapText="1"/>
    </xf>
    <xf numFmtId="4" fontId="7" fillId="0" borderId="2" xfId="1" applyNumberFormat="1" applyFont="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Border="1" applyAlignment="1">
      <alignment horizont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2" xfId="1" applyFont="1" applyBorder="1" applyAlignment="1">
      <alignment horizontal="center"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tabSelected="1" view="pageBreakPreview" zoomScale="115" zoomScaleSheetLayoutView="115" workbookViewId="0">
      <selection activeCell="B2" sqref="B2"/>
    </sheetView>
  </sheetViews>
  <sheetFormatPr defaultColWidth="8.85546875" defaultRowHeight="12" x14ac:dyDescent="0.2"/>
  <cols>
    <col min="1" max="1" width="6.42578125" style="1" customWidth="1"/>
    <col min="2" max="2" width="40.5703125" style="1" customWidth="1"/>
    <col min="3" max="3" width="58.85546875" style="1" customWidth="1"/>
    <col min="4" max="4" width="13.28515625" style="1" customWidth="1"/>
    <col min="5" max="5" width="15.42578125" style="1" customWidth="1"/>
    <col min="6" max="6" width="13.28515625" style="28" customWidth="1"/>
    <col min="7" max="7" width="17.85546875" style="1" customWidth="1"/>
    <col min="8" max="16384" width="8.85546875" style="1"/>
  </cols>
  <sheetData>
    <row r="1" spans="1:7" x14ac:dyDescent="0.2">
      <c r="E1" s="1" t="s">
        <v>0</v>
      </c>
    </row>
    <row r="2" spans="1:7" x14ac:dyDescent="0.2">
      <c r="E2" s="1" t="s">
        <v>102</v>
      </c>
    </row>
    <row r="4" spans="1:7" ht="15.75" customHeight="1" x14ac:dyDescent="0.2">
      <c r="A4" s="68" t="s">
        <v>1</v>
      </c>
      <c r="B4" s="68"/>
      <c r="C4" s="68"/>
      <c r="D4" s="68"/>
      <c r="E4" s="68"/>
      <c r="F4" s="68"/>
      <c r="G4" s="68"/>
    </row>
    <row r="5" spans="1:7" ht="40.5" customHeight="1" x14ac:dyDescent="0.2">
      <c r="A5" s="2" t="s">
        <v>2</v>
      </c>
      <c r="B5" s="2" t="s">
        <v>3</v>
      </c>
      <c r="C5" s="2" t="s">
        <v>9</v>
      </c>
      <c r="D5" s="2" t="s">
        <v>4</v>
      </c>
      <c r="E5" s="2" t="s">
        <v>5</v>
      </c>
      <c r="F5" s="21" t="s">
        <v>6</v>
      </c>
      <c r="G5" s="2" t="s">
        <v>7</v>
      </c>
    </row>
    <row r="6" spans="1:7" ht="12.75" customHeight="1" x14ac:dyDescent="0.2">
      <c r="A6" s="74" t="s">
        <v>28</v>
      </c>
      <c r="B6" s="75"/>
      <c r="C6" s="75"/>
      <c r="D6" s="75"/>
      <c r="E6" s="75"/>
      <c r="F6" s="75"/>
      <c r="G6" s="76"/>
    </row>
    <row r="7" spans="1:7" ht="12.75" customHeight="1" x14ac:dyDescent="0.2">
      <c r="A7" s="77" t="s">
        <v>96</v>
      </c>
      <c r="B7" s="77"/>
      <c r="C7" s="77"/>
      <c r="D7" s="77"/>
      <c r="E7" s="2"/>
      <c r="F7" s="2"/>
      <c r="G7" s="62">
        <f>SUM(G8:G9)</f>
        <v>849580</v>
      </c>
    </row>
    <row r="8" spans="1:7" ht="60.75" customHeight="1" x14ac:dyDescent="0.2">
      <c r="A8" s="2">
        <v>1</v>
      </c>
      <c r="B8" s="64" t="s">
        <v>97</v>
      </c>
      <c r="C8" s="25" t="s">
        <v>100</v>
      </c>
      <c r="D8" s="63" t="s">
        <v>23</v>
      </c>
      <c r="E8" s="63">
        <v>2</v>
      </c>
      <c r="F8" s="65">
        <f>320000*1.07</f>
        <v>342400</v>
      </c>
      <c r="G8" s="55">
        <f>E8*F8</f>
        <v>684800</v>
      </c>
    </row>
    <row r="9" spans="1:7" ht="36.75" customHeight="1" x14ac:dyDescent="0.2">
      <c r="A9" s="2">
        <v>2</v>
      </c>
      <c r="B9" s="64" t="s">
        <v>99</v>
      </c>
      <c r="C9" s="25" t="s">
        <v>98</v>
      </c>
      <c r="D9" s="63" t="s">
        <v>23</v>
      </c>
      <c r="E9" s="63">
        <v>2</v>
      </c>
      <c r="F9" s="65">
        <f>77000*1.07</f>
        <v>82390</v>
      </c>
      <c r="G9" s="55">
        <f>E9*F9</f>
        <v>164780</v>
      </c>
    </row>
    <row r="10" spans="1:7" s="4" customFormat="1" ht="15.95" customHeight="1" x14ac:dyDescent="0.2">
      <c r="A10" s="71" t="s">
        <v>24</v>
      </c>
      <c r="B10" s="72"/>
      <c r="C10" s="72"/>
      <c r="D10" s="73"/>
      <c r="E10" s="3"/>
      <c r="F10" s="22"/>
      <c r="G10" s="31">
        <f>SUM(G11:G14)</f>
        <v>1511813.7000000002</v>
      </c>
    </row>
    <row r="11" spans="1:7" s="4" customFormat="1" ht="83.25" customHeight="1" x14ac:dyDescent="0.2">
      <c r="A11" s="35">
        <v>3</v>
      </c>
      <c r="B11" s="40" t="s">
        <v>30</v>
      </c>
      <c r="C11" s="41" t="s">
        <v>21</v>
      </c>
      <c r="D11" s="42" t="s">
        <v>19</v>
      </c>
      <c r="E11" s="42">
        <v>12</v>
      </c>
      <c r="F11" s="34">
        <f>47715*1.07</f>
        <v>51055.05</v>
      </c>
      <c r="G11" s="43">
        <f>E11*F11</f>
        <v>612660.60000000009</v>
      </c>
    </row>
    <row r="12" spans="1:7" s="4" customFormat="1" ht="59.25" customHeight="1" x14ac:dyDescent="0.2">
      <c r="A12" s="35">
        <v>4</v>
      </c>
      <c r="B12" s="40" t="s">
        <v>31</v>
      </c>
      <c r="C12" s="41" t="s">
        <v>22</v>
      </c>
      <c r="D12" s="44" t="s">
        <v>23</v>
      </c>
      <c r="E12" s="42">
        <v>4</v>
      </c>
      <c r="F12" s="34">
        <f>144570*1.07</f>
        <v>154689.90000000002</v>
      </c>
      <c r="G12" s="43">
        <f t="shared" ref="G12:G14" si="0">E12*F12</f>
        <v>618759.60000000009</v>
      </c>
    </row>
    <row r="13" spans="1:7" s="4" customFormat="1" ht="28.5" customHeight="1" x14ac:dyDescent="0.2">
      <c r="A13" s="35">
        <v>5</v>
      </c>
      <c r="B13" s="40" t="s">
        <v>66</v>
      </c>
      <c r="C13" s="41" t="s">
        <v>29</v>
      </c>
      <c r="D13" s="42" t="s">
        <v>18</v>
      </c>
      <c r="E13" s="39">
        <f>1+2</f>
        <v>3</v>
      </c>
      <c r="F13" s="34">
        <f>15850*1.07</f>
        <v>16959.5</v>
      </c>
      <c r="G13" s="43">
        <f t="shared" si="0"/>
        <v>50878.5</v>
      </c>
    </row>
    <row r="14" spans="1:7" s="4" customFormat="1" ht="143.25" customHeight="1" x14ac:dyDescent="0.2">
      <c r="A14" s="35">
        <v>6</v>
      </c>
      <c r="B14" s="40" t="s">
        <v>32</v>
      </c>
      <c r="C14" s="41" t="s">
        <v>33</v>
      </c>
      <c r="D14" s="42" t="s">
        <v>10</v>
      </c>
      <c r="E14" s="42">
        <v>5</v>
      </c>
      <c r="F14" s="34">
        <f>42900*1.07</f>
        <v>45903</v>
      </c>
      <c r="G14" s="43">
        <f t="shared" si="0"/>
        <v>229515</v>
      </c>
    </row>
    <row r="15" spans="1:7" s="4" customFormat="1" ht="15.95" customHeight="1" x14ac:dyDescent="0.2">
      <c r="A15" s="45"/>
      <c r="B15" s="46"/>
      <c r="C15" s="46" t="s">
        <v>63</v>
      </c>
      <c r="D15" s="47"/>
      <c r="E15" s="3"/>
      <c r="F15" s="22"/>
      <c r="G15" s="31">
        <f>SUM(G16:G38)</f>
        <v>16722119.429999998</v>
      </c>
    </row>
    <row r="16" spans="1:7" s="4" customFormat="1" ht="141" customHeight="1" x14ac:dyDescent="0.2">
      <c r="A16" s="35">
        <v>7</v>
      </c>
      <c r="B16" s="40" t="s">
        <v>34</v>
      </c>
      <c r="C16" s="41" t="s">
        <v>67</v>
      </c>
      <c r="D16" s="48" t="s">
        <v>10</v>
      </c>
      <c r="E16" s="49">
        <v>10</v>
      </c>
      <c r="F16" s="34">
        <f>26300*1.07</f>
        <v>28141</v>
      </c>
      <c r="G16" s="50">
        <f>E16*F16</f>
        <v>281410</v>
      </c>
    </row>
    <row r="17" spans="1:7" s="4" customFormat="1" ht="141.75" customHeight="1" x14ac:dyDescent="0.2">
      <c r="A17" s="35">
        <v>8</v>
      </c>
      <c r="B17" s="40" t="s">
        <v>35</v>
      </c>
      <c r="C17" s="41" t="s">
        <v>68</v>
      </c>
      <c r="D17" s="48" t="s">
        <v>10</v>
      </c>
      <c r="E17" s="49">
        <v>10</v>
      </c>
      <c r="F17" s="34">
        <f>26300*1.07</f>
        <v>28141</v>
      </c>
      <c r="G17" s="50">
        <f>E17*F17</f>
        <v>281410</v>
      </c>
    </row>
    <row r="18" spans="1:7" s="4" customFormat="1" ht="131.25" customHeight="1" x14ac:dyDescent="0.2">
      <c r="A18" s="35">
        <v>9</v>
      </c>
      <c r="B18" s="40" t="s">
        <v>57</v>
      </c>
      <c r="C18" s="41" t="s">
        <v>69</v>
      </c>
      <c r="D18" s="48" t="s">
        <v>10</v>
      </c>
      <c r="E18" s="49">
        <v>5</v>
      </c>
      <c r="F18" s="34">
        <f>15920*1.07</f>
        <v>17034.400000000001</v>
      </c>
      <c r="G18" s="50">
        <f>E18*F18</f>
        <v>85172</v>
      </c>
    </row>
    <row r="19" spans="1:7" s="4" customFormat="1" ht="127.5" customHeight="1" x14ac:dyDescent="0.2">
      <c r="A19" s="35">
        <v>10</v>
      </c>
      <c r="B19" s="51" t="s">
        <v>13</v>
      </c>
      <c r="C19" s="52" t="s">
        <v>70</v>
      </c>
      <c r="D19" s="42" t="s">
        <v>10</v>
      </c>
      <c r="E19" s="42">
        <v>32</v>
      </c>
      <c r="F19" s="34">
        <f>40200*1.07</f>
        <v>43014</v>
      </c>
      <c r="G19" s="36">
        <f t="shared" ref="G19:G38" si="1">F19*E19</f>
        <v>1376448</v>
      </c>
    </row>
    <row r="20" spans="1:7" s="4" customFormat="1" ht="127.5" customHeight="1" x14ac:dyDescent="0.2">
      <c r="A20" s="35">
        <v>11</v>
      </c>
      <c r="B20" s="51" t="s">
        <v>36</v>
      </c>
      <c r="C20" s="52" t="s">
        <v>71</v>
      </c>
      <c r="D20" s="42" t="s">
        <v>10</v>
      </c>
      <c r="E20" s="42">
        <v>9</v>
      </c>
      <c r="F20" s="34">
        <f>14950*1.07</f>
        <v>15996.500000000002</v>
      </c>
      <c r="G20" s="36">
        <f t="shared" si="1"/>
        <v>143968.50000000003</v>
      </c>
    </row>
    <row r="21" spans="1:7" s="4" customFormat="1" ht="139.5" customHeight="1" x14ac:dyDescent="0.2">
      <c r="A21" s="35">
        <v>12</v>
      </c>
      <c r="B21" s="51" t="s">
        <v>37</v>
      </c>
      <c r="C21" s="52" t="s">
        <v>72</v>
      </c>
      <c r="D21" s="42" t="s">
        <v>10</v>
      </c>
      <c r="E21" s="42">
        <v>10</v>
      </c>
      <c r="F21" s="34">
        <f>39200*1.07</f>
        <v>41944</v>
      </c>
      <c r="G21" s="36">
        <f t="shared" si="1"/>
        <v>419440</v>
      </c>
    </row>
    <row r="22" spans="1:7" s="4" customFormat="1" ht="141.75" customHeight="1" x14ac:dyDescent="0.2">
      <c r="A22" s="35">
        <v>13</v>
      </c>
      <c r="B22" s="51" t="s">
        <v>38</v>
      </c>
      <c r="C22" s="52" t="s">
        <v>73</v>
      </c>
      <c r="D22" s="42" t="s">
        <v>10</v>
      </c>
      <c r="E22" s="42">
        <v>3</v>
      </c>
      <c r="F22" s="34">
        <f>39200*1.07</f>
        <v>41944</v>
      </c>
      <c r="G22" s="36">
        <f t="shared" si="1"/>
        <v>125832</v>
      </c>
    </row>
    <row r="23" spans="1:7" s="4" customFormat="1" ht="129" customHeight="1" x14ac:dyDescent="0.2">
      <c r="A23" s="35">
        <v>14</v>
      </c>
      <c r="B23" s="51" t="s">
        <v>15</v>
      </c>
      <c r="C23" s="52" t="s">
        <v>74</v>
      </c>
      <c r="D23" s="42" t="s">
        <v>10</v>
      </c>
      <c r="E23" s="42">
        <v>3</v>
      </c>
      <c r="F23" s="34">
        <f>38650*1.07</f>
        <v>41355.5</v>
      </c>
      <c r="G23" s="36">
        <f t="shared" si="1"/>
        <v>124066.5</v>
      </c>
    </row>
    <row r="24" spans="1:7" s="4" customFormat="1" ht="142.5" customHeight="1" x14ac:dyDescent="0.2">
      <c r="A24" s="35">
        <v>15</v>
      </c>
      <c r="B24" s="37" t="s">
        <v>39</v>
      </c>
      <c r="C24" s="38" t="s">
        <v>75</v>
      </c>
      <c r="D24" s="39" t="s">
        <v>10</v>
      </c>
      <c r="E24" s="39">
        <v>12</v>
      </c>
      <c r="F24" s="34">
        <f>21800*1.07</f>
        <v>23326</v>
      </c>
      <c r="G24" s="36">
        <f t="shared" si="1"/>
        <v>279912</v>
      </c>
    </row>
    <row r="25" spans="1:7" s="4" customFormat="1" ht="129" customHeight="1" x14ac:dyDescent="0.2">
      <c r="A25" s="35">
        <v>16</v>
      </c>
      <c r="B25" s="37" t="s">
        <v>40</v>
      </c>
      <c r="C25" s="38" t="s">
        <v>76</v>
      </c>
      <c r="D25" s="39" t="s">
        <v>10</v>
      </c>
      <c r="E25" s="39">
        <v>7</v>
      </c>
      <c r="F25" s="34">
        <f>20400*1.07</f>
        <v>21828</v>
      </c>
      <c r="G25" s="36">
        <f t="shared" si="1"/>
        <v>152796</v>
      </c>
    </row>
    <row r="26" spans="1:7" s="4" customFormat="1" ht="96" customHeight="1" x14ac:dyDescent="0.2">
      <c r="A26" s="35">
        <v>17</v>
      </c>
      <c r="B26" s="37" t="s">
        <v>61</v>
      </c>
      <c r="C26" s="38" t="s">
        <v>77</v>
      </c>
      <c r="D26" s="39" t="s">
        <v>10</v>
      </c>
      <c r="E26" s="39">
        <v>8</v>
      </c>
      <c r="F26" s="34">
        <f>216000*1.07</f>
        <v>231120</v>
      </c>
      <c r="G26" s="36">
        <f t="shared" si="1"/>
        <v>1848960</v>
      </c>
    </row>
    <row r="27" spans="1:7" s="4" customFormat="1" ht="96.75" customHeight="1" x14ac:dyDescent="0.2">
      <c r="A27" s="35">
        <v>18</v>
      </c>
      <c r="B27" s="37" t="s">
        <v>62</v>
      </c>
      <c r="C27" s="38" t="s">
        <v>78</v>
      </c>
      <c r="D27" s="39" t="s">
        <v>10</v>
      </c>
      <c r="E27" s="39">
        <v>8</v>
      </c>
      <c r="F27" s="34">
        <f>216000*1.07</f>
        <v>231120</v>
      </c>
      <c r="G27" s="36">
        <f t="shared" si="1"/>
        <v>1848960</v>
      </c>
    </row>
    <row r="28" spans="1:7" s="4" customFormat="1" ht="139.5" customHeight="1" x14ac:dyDescent="0.2">
      <c r="A28" s="35">
        <v>19</v>
      </c>
      <c r="B28" s="37" t="s">
        <v>41</v>
      </c>
      <c r="C28" s="38" t="s">
        <v>79</v>
      </c>
      <c r="D28" s="39" t="s">
        <v>10</v>
      </c>
      <c r="E28" s="39">
        <v>27</v>
      </c>
      <c r="F28" s="34">
        <f>33800*1.07</f>
        <v>36166</v>
      </c>
      <c r="G28" s="36">
        <f t="shared" si="1"/>
        <v>976482</v>
      </c>
    </row>
    <row r="29" spans="1:7" s="4" customFormat="1" ht="129" customHeight="1" x14ac:dyDescent="0.2">
      <c r="A29" s="35">
        <v>20</v>
      </c>
      <c r="B29" s="51" t="s">
        <v>16</v>
      </c>
      <c r="C29" s="52" t="s">
        <v>80</v>
      </c>
      <c r="D29" s="42" t="s">
        <v>10</v>
      </c>
      <c r="E29" s="42">
        <v>3</v>
      </c>
      <c r="F29" s="34">
        <f>30300*1.07</f>
        <v>32421.000000000004</v>
      </c>
      <c r="G29" s="36">
        <f>F29*E29</f>
        <v>97263.000000000015</v>
      </c>
    </row>
    <row r="30" spans="1:7" s="4" customFormat="1" ht="131.25" customHeight="1" x14ac:dyDescent="0.2">
      <c r="A30" s="35">
        <v>21</v>
      </c>
      <c r="B30" s="37" t="s">
        <v>42</v>
      </c>
      <c r="C30" s="38" t="s">
        <v>81</v>
      </c>
      <c r="D30" s="39" t="s">
        <v>10</v>
      </c>
      <c r="E30" s="39">
        <v>2</v>
      </c>
      <c r="F30" s="34">
        <f>33650*1.07</f>
        <v>36005.5</v>
      </c>
      <c r="G30" s="36">
        <f>F30*E30</f>
        <v>72011</v>
      </c>
    </row>
    <row r="31" spans="1:7" s="4" customFormat="1" ht="141" customHeight="1" x14ac:dyDescent="0.2">
      <c r="A31" s="35">
        <v>22</v>
      </c>
      <c r="B31" s="37" t="s">
        <v>43</v>
      </c>
      <c r="C31" s="38" t="s">
        <v>82</v>
      </c>
      <c r="D31" s="39" t="s">
        <v>10</v>
      </c>
      <c r="E31" s="39">
        <v>17</v>
      </c>
      <c r="F31" s="34">
        <f>19315*1.07</f>
        <v>20667.050000000003</v>
      </c>
      <c r="G31" s="36">
        <f>F31*E31</f>
        <v>351339.85000000003</v>
      </c>
    </row>
    <row r="32" spans="1:7" s="4" customFormat="1" ht="131.25" customHeight="1" x14ac:dyDescent="0.2">
      <c r="A32" s="35">
        <v>23</v>
      </c>
      <c r="B32" s="37" t="s">
        <v>44</v>
      </c>
      <c r="C32" s="38" t="s">
        <v>83</v>
      </c>
      <c r="D32" s="39" t="s">
        <v>10</v>
      </c>
      <c r="E32" s="39">
        <v>24</v>
      </c>
      <c r="F32" s="34">
        <f>175200*1.07</f>
        <v>187464</v>
      </c>
      <c r="G32" s="36">
        <f>F32*E32</f>
        <v>4499136</v>
      </c>
    </row>
    <row r="33" spans="1:7" s="4" customFormat="1" ht="131.25" customHeight="1" x14ac:dyDescent="0.2">
      <c r="A33" s="35">
        <v>24</v>
      </c>
      <c r="B33" s="37" t="s">
        <v>45</v>
      </c>
      <c r="C33" s="38" t="s">
        <v>84</v>
      </c>
      <c r="D33" s="39" t="s">
        <v>10</v>
      </c>
      <c r="E33" s="39">
        <v>27</v>
      </c>
      <c r="F33" s="34">
        <f>45152*1.07</f>
        <v>48312.639999999999</v>
      </c>
      <c r="G33" s="36">
        <f t="shared" ref="G33:G34" si="2">F33*E33</f>
        <v>1304441.28</v>
      </c>
    </row>
    <row r="34" spans="1:7" s="4" customFormat="1" ht="131.25" customHeight="1" x14ac:dyDescent="0.2">
      <c r="A34" s="35">
        <v>25</v>
      </c>
      <c r="B34" s="37" t="s">
        <v>46</v>
      </c>
      <c r="C34" s="38" t="s">
        <v>85</v>
      </c>
      <c r="D34" s="39" t="s">
        <v>10</v>
      </c>
      <c r="E34" s="39">
        <v>2</v>
      </c>
      <c r="F34" s="34">
        <f>60500*1.07</f>
        <v>64735.000000000007</v>
      </c>
      <c r="G34" s="36">
        <f t="shared" si="2"/>
        <v>129470.00000000001</v>
      </c>
    </row>
    <row r="35" spans="1:7" s="4" customFormat="1" ht="127.5" customHeight="1" x14ac:dyDescent="0.2">
      <c r="A35" s="35">
        <v>26</v>
      </c>
      <c r="B35" s="51" t="s">
        <v>17</v>
      </c>
      <c r="C35" s="52" t="s">
        <v>86</v>
      </c>
      <c r="D35" s="42" t="s">
        <v>10</v>
      </c>
      <c r="E35" s="42">
        <v>3</v>
      </c>
      <c r="F35" s="34">
        <f>18410*1.07</f>
        <v>19698.7</v>
      </c>
      <c r="G35" s="36">
        <f>F35*E35</f>
        <v>59096.100000000006</v>
      </c>
    </row>
    <row r="36" spans="1:7" s="4" customFormat="1" ht="130.5" customHeight="1" x14ac:dyDescent="0.2">
      <c r="A36" s="35">
        <v>27</v>
      </c>
      <c r="B36" s="51" t="s">
        <v>14</v>
      </c>
      <c r="C36" s="52" t="s">
        <v>87</v>
      </c>
      <c r="D36" s="42" t="s">
        <v>10</v>
      </c>
      <c r="E36" s="42">
        <v>10</v>
      </c>
      <c r="F36" s="34">
        <f>30300*1.07</f>
        <v>32421.000000000004</v>
      </c>
      <c r="G36" s="36">
        <f>F36*E36</f>
        <v>324210.00000000006</v>
      </c>
    </row>
    <row r="37" spans="1:7" s="4" customFormat="1" ht="132.75" customHeight="1" x14ac:dyDescent="0.2">
      <c r="A37" s="35">
        <v>28</v>
      </c>
      <c r="B37" s="51" t="s">
        <v>47</v>
      </c>
      <c r="C37" s="52" t="s">
        <v>88</v>
      </c>
      <c r="D37" s="42" t="s">
        <v>10</v>
      </c>
      <c r="E37" s="42">
        <v>4</v>
      </c>
      <c r="F37" s="34">
        <f>19900*1.07</f>
        <v>21293</v>
      </c>
      <c r="G37" s="36">
        <f>F37*E37</f>
        <v>85172</v>
      </c>
    </row>
    <row r="38" spans="1:7" s="4" customFormat="1" ht="94.5" customHeight="1" x14ac:dyDescent="0.2">
      <c r="A38" s="35">
        <v>29</v>
      </c>
      <c r="B38" s="37" t="s">
        <v>60</v>
      </c>
      <c r="C38" s="38" t="s">
        <v>91</v>
      </c>
      <c r="D38" s="42" t="s">
        <v>18</v>
      </c>
      <c r="E38" s="42">
        <v>43</v>
      </c>
      <c r="F38" s="34">
        <f>40320*1.07</f>
        <v>43142.400000000001</v>
      </c>
      <c r="G38" s="36">
        <f t="shared" si="1"/>
        <v>1855123.2</v>
      </c>
    </row>
    <row r="39" spans="1:7" s="4" customFormat="1" ht="15.95" customHeight="1" x14ac:dyDescent="0.2">
      <c r="A39" s="5"/>
      <c r="B39" s="69" t="s">
        <v>64</v>
      </c>
      <c r="C39" s="70"/>
      <c r="D39" s="8"/>
      <c r="E39" s="6"/>
      <c r="F39" s="29"/>
      <c r="G39" s="32">
        <f>SUM(G40:G43)</f>
        <v>4318669.8000000007</v>
      </c>
    </row>
    <row r="40" spans="1:7" s="4" customFormat="1" ht="106.5" customHeight="1" x14ac:dyDescent="0.2">
      <c r="A40" s="5">
        <v>30</v>
      </c>
      <c r="B40" s="58" t="s">
        <v>65</v>
      </c>
      <c r="C40" s="33" t="s">
        <v>92</v>
      </c>
      <c r="D40" s="6" t="s">
        <v>19</v>
      </c>
      <c r="E40" s="6">
        <v>22</v>
      </c>
      <c r="F40" s="55">
        <f>45700*1.07</f>
        <v>48899</v>
      </c>
      <c r="G40" s="7">
        <f>E40*F40</f>
        <v>1075778</v>
      </c>
    </row>
    <row r="41" spans="1:7" s="4" customFormat="1" ht="93.75" customHeight="1" x14ac:dyDescent="0.2">
      <c r="A41" s="5">
        <v>31</v>
      </c>
      <c r="B41" s="58" t="s">
        <v>59</v>
      </c>
      <c r="C41" s="33" t="s">
        <v>89</v>
      </c>
      <c r="D41" s="54" t="s">
        <v>18</v>
      </c>
      <c r="E41" s="54">
        <v>22</v>
      </c>
      <c r="F41" s="55">
        <f>56380*1.07</f>
        <v>60326.600000000006</v>
      </c>
      <c r="G41" s="7">
        <f t="shared" ref="G41:G42" si="3">E41*F41</f>
        <v>1327185.2000000002</v>
      </c>
    </row>
    <row r="42" spans="1:7" s="4" customFormat="1" ht="81.75" customHeight="1" x14ac:dyDescent="0.2">
      <c r="A42" s="5">
        <v>32</v>
      </c>
      <c r="B42" s="58" t="s">
        <v>58</v>
      </c>
      <c r="C42" s="33" t="s">
        <v>90</v>
      </c>
      <c r="D42" s="54" t="s">
        <v>18</v>
      </c>
      <c r="E42" s="54">
        <v>32</v>
      </c>
      <c r="F42" s="55">
        <f>36340*1.07</f>
        <v>38883.800000000003</v>
      </c>
      <c r="G42" s="7">
        <f t="shared" si="3"/>
        <v>1244281.6000000001</v>
      </c>
    </row>
    <row r="43" spans="1:7" s="53" customFormat="1" ht="165" customHeight="1" x14ac:dyDescent="0.2">
      <c r="A43" s="5">
        <v>33</v>
      </c>
      <c r="B43" s="58" t="s">
        <v>20</v>
      </c>
      <c r="C43" s="33" t="s">
        <v>101</v>
      </c>
      <c r="D43" s="54" t="s">
        <v>10</v>
      </c>
      <c r="E43" s="54">
        <v>5</v>
      </c>
      <c r="F43" s="55">
        <f>125500*1.07</f>
        <v>134285</v>
      </c>
      <c r="G43" s="7">
        <f t="shared" ref="G43" si="4">E43*F43</f>
        <v>671425</v>
      </c>
    </row>
    <row r="44" spans="1:7" ht="18.75" customHeight="1" x14ac:dyDescent="0.2">
      <c r="A44" s="71" t="s">
        <v>48</v>
      </c>
      <c r="B44" s="72"/>
      <c r="C44" s="72"/>
      <c r="D44" s="73"/>
      <c r="E44" s="6"/>
      <c r="F44" s="55"/>
      <c r="G44" s="32">
        <f>SUM(G45:G48)</f>
        <v>149051</v>
      </c>
    </row>
    <row r="45" spans="1:7" ht="108.75" customHeight="1" x14ac:dyDescent="0.2">
      <c r="A45" s="5">
        <v>34</v>
      </c>
      <c r="B45" s="59" t="s">
        <v>25</v>
      </c>
      <c r="C45" s="25" t="s">
        <v>26</v>
      </c>
      <c r="D45" s="6" t="s">
        <v>23</v>
      </c>
      <c r="E45" s="6">
        <v>10</v>
      </c>
      <c r="F45" s="55">
        <f>8250*1.07</f>
        <v>8827.5</v>
      </c>
      <c r="G45" s="7">
        <f>F45*E45</f>
        <v>88275</v>
      </c>
    </row>
    <row r="46" spans="1:7" ht="84" customHeight="1" x14ac:dyDescent="0.2">
      <c r="A46" s="5">
        <v>35</v>
      </c>
      <c r="B46" s="26" t="s">
        <v>49</v>
      </c>
      <c r="C46" s="25" t="s">
        <v>50</v>
      </c>
      <c r="D46" s="6" t="s">
        <v>23</v>
      </c>
      <c r="E46" s="6">
        <v>2</v>
      </c>
      <c r="F46" s="55">
        <f>11750*1.07</f>
        <v>12572.5</v>
      </c>
      <c r="G46" s="7">
        <f>F46*E46</f>
        <v>25145</v>
      </c>
    </row>
    <row r="47" spans="1:7" ht="118.5" customHeight="1" x14ac:dyDescent="0.2">
      <c r="A47" s="5">
        <v>36</v>
      </c>
      <c r="B47" s="26" t="s">
        <v>51</v>
      </c>
      <c r="C47" s="25" t="s">
        <v>52</v>
      </c>
      <c r="D47" s="6" t="s">
        <v>23</v>
      </c>
      <c r="E47" s="6">
        <v>2</v>
      </c>
      <c r="F47" s="55">
        <f>10650*1.07</f>
        <v>11395.5</v>
      </c>
      <c r="G47" s="7">
        <f>F47*E47</f>
        <v>22791</v>
      </c>
    </row>
    <row r="48" spans="1:7" ht="154.5" customHeight="1" x14ac:dyDescent="0.2">
      <c r="A48" s="5">
        <v>37</v>
      </c>
      <c r="B48" s="26" t="s">
        <v>53</v>
      </c>
      <c r="C48" s="25" t="s">
        <v>56</v>
      </c>
      <c r="D48" s="27" t="s">
        <v>10</v>
      </c>
      <c r="E48" s="6">
        <v>2</v>
      </c>
      <c r="F48" s="55">
        <f>6000*1.07</f>
        <v>6420</v>
      </c>
      <c r="G48" s="7">
        <f>F48*E48</f>
        <v>12840</v>
      </c>
    </row>
    <row r="49" spans="1:7" ht="16.5" customHeight="1" x14ac:dyDescent="0.2">
      <c r="A49" s="71" t="s">
        <v>54</v>
      </c>
      <c r="B49" s="72"/>
      <c r="C49" s="72"/>
      <c r="D49" s="72"/>
      <c r="E49" s="56"/>
      <c r="F49" s="56"/>
      <c r="G49" s="57">
        <f>SUM(G50:G52)</f>
        <v>355079.5</v>
      </c>
    </row>
    <row r="50" spans="1:7" ht="25.5" customHeight="1" x14ac:dyDescent="0.2">
      <c r="A50" s="5">
        <v>38</v>
      </c>
      <c r="B50" s="25" t="s">
        <v>93</v>
      </c>
      <c r="C50" s="60" t="s">
        <v>95</v>
      </c>
      <c r="D50" s="6" t="s">
        <v>23</v>
      </c>
      <c r="E50" s="6">
        <v>15</v>
      </c>
      <c r="F50" s="34">
        <f>5590*1.07</f>
        <v>5981.3</v>
      </c>
      <c r="G50" s="7">
        <f t="shared" ref="G50:G52" si="5">F50*E50</f>
        <v>89719.5</v>
      </c>
    </row>
    <row r="51" spans="1:7" ht="15" customHeight="1" x14ac:dyDescent="0.2">
      <c r="A51" s="5">
        <v>39</v>
      </c>
      <c r="B51" s="59" t="s">
        <v>55</v>
      </c>
      <c r="C51" s="33" t="s">
        <v>94</v>
      </c>
      <c r="D51" s="6" t="s">
        <v>23</v>
      </c>
      <c r="E51" s="6">
        <v>80</v>
      </c>
      <c r="F51" s="55">
        <f>2975*1.07</f>
        <v>3183.25</v>
      </c>
      <c r="G51" s="7">
        <f t="shared" si="5"/>
        <v>254660</v>
      </c>
    </row>
    <row r="52" spans="1:7" ht="15.75" customHeight="1" x14ac:dyDescent="0.2">
      <c r="A52" s="5">
        <v>40</v>
      </c>
      <c r="B52" s="61" t="s">
        <v>27</v>
      </c>
      <c r="C52" s="33" t="s">
        <v>94</v>
      </c>
      <c r="D52" s="27" t="s">
        <v>23</v>
      </c>
      <c r="E52" s="6">
        <v>4</v>
      </c>
      <c r="F52" s="55">
        <f>2500*1.07</f>
        <v>2675</v>
      </c>
      <c r="G52" s="7">
        <f t="shared" si="5"/>
        <v>10700</v>
      </c>
    </row>
    <row r="53" spans="1:7" s="14" customFormat="1" ht="13.5" customHeight="1" x14ac:dyDescent="0.2">
      <c r="A53" s="9"/>
      <c r="B53" s="10" t="s">
        <v>11</v>
      </c>
      <c r="C53" s="30"/>
      <c r="D53" s="11"/>
      <c r="E53" s="12"/>
      <c r="F53" s="23"/>
      <c r="G53" s="13">
        <f>G7+G10+G15+G39+G44+G49</f>
        <v>23906313.43</v>
      </c>
    </row>
    <row r="54" spans="1:7" ht="26.45" customHeight="1" x14ac:dyDescent="0.2">
      <c r="A54" s="15"/>
      <c r="B54" s="16"/>
      <c r="C54" s="16"/>
      <c r="D54" s="17"/>
      <c r="E54" s="18"/>
      <c r="F54" s="24"/>
      <c r="G54" s="19"/>
    </row>
    <row r="55" spans="1:7" x14ac:dyDescent="0.2">
      <c r="A55" s="67" t="s">
        <v>8</v>
      </c>
      <c r="B55" s="67"/>
      <c r="C55" s="67"/>
      <c r="D55" s="67"/>
      <c r="E55" s="67"/>
      <c r="F55" s="67"/>
      <c r="G55" s="67"/>
    </row>
    <row r="56" spans="1:7" s="20" customFormat="1" ht="53.25" customHeight="1" x14ac:dyDescent="0.2">
      <c r="A56" s="66" t="s">
        <v>12</v>
      </c>
      <c r="B56" s="66"/>
      <c r="C56" s="66"/>
      <c r="D56" s="66"/>
      <c r="E56" s="66"/>
      <c r="F56" s="66"/>
      <c r="G56" s="66"/>
    </row>
  </sheetData>
  <mergeCells count="9">
    <mergeCell ref="A56:G56"/>
    <mergeCell ref="A55:G55"/>
    <mergeCell ref="A4:G4"/>
    <mergeCell ref="B39:C39"/>
    <mergeCell ref="A10:D10"/>
    <mergeCell ref="A44:D44"/>
    <mergeCell ref="A6:G6"/>
    <mergeCell ref="A49:D49"/>
    <mergeCell ref="A7:D7"/>
  </mergeCells>
  <pageMargins left="0.19685039370078741" right="0.19685039370078741" top="0.74803149606299213" bottom="0.74803149606299213" header="0.31496062992125984" footer="0.31496062992125984"/>
  <pageSetup paperSize="9" scale="60"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2022-01-28T03:36:05Z</cp:lastPrinted>
  <dcterms:created xsi:type="dcterms:W3CDTF">2019-03-11T10:08:28Z</dcterms:created>
  <dcterms:modified xsi:type="dcterms:W3CDTF">2022-01-28T03:36:07Z</dcterms:modified>
</cp:coreProperties>
</file>